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1'!$A$1:$C$30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2'!$A$6:$L$139</definedName>
    <definedName name="_xlnm._FilterDatabase" localSheetId="2" hidden="1">'Прил 3 '!$A$6:$K$138</definedName>
    <definedName name="_xlnm._FilterDatabase" localSheetId="3" hidden="1">'Прил 4'!$A$7:$L$176</definedName>
    <definedName name="Excel_BuiltIn_Print_Area_1">'Прил 1'!$A$1:$C$30</definedName>
    <definedName name="Excel_BuiltIn_Print_Area_1_1">'Прил 1'!$A$1:$C$30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'!$A$1:$I$46</definedName>
    <definedName name="Excel_BuiltIn_Print_Area_5">#REF!</definedName>
    <definedName name="Excel_BuiltIn_Print_Area_5_1" localSheetId="2">'Прил 3 '!$A$1:$I$46</definedName>
    <definedName name="Excel_BuiltIn_Print_Area_5_1">#REF!</definedName>
    <definedName name="Excel_BuiltIn_Print_Area_6">'Прил 2'!$A$1:$G$47</definedName>
    <definedName name="Excel_BuiltIn_Print_Area_6_1">'Прил 2'!$A$1:$G$47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2'!$A$1:$L$139</definedName>
    <definedName name="_xlnm.Print_Area" localSheetId="2">'Прил 3 '!$A$1:$K$138</definedName>
    <definedName name="_xlnm.Print_Area" localSheetId="3">'Прил 4'!$A$1:$L$182</definedName>
    <definedName name="_xlnm.Print_Area" localSheetId="4">'Прил 5'!$A$1:$E$20</definedName>
  </definedNames>
  <calcPr calcId="125725"/>
  <fileRecoveryPr autoRecover="0"/>
</workbook>
</file>

<file path=xl/calcChain.xml><?xml version="1.0" encoding="utf-8"?>
<calcChain xmlns="http://schemas.openxmlformats.org/spreadsheetml/2006/main">
  <c r="K83" i="9"/>
  <c r="K100"/>
  <c r="K65"/>
  <c r="K51" s="1"/>
  <c r="K66"/>
  <c r="E14" i="13"/>
  <c r="E15"/>
  <c r="E16"/>
  <c r="E17"/>
  <c r="E18"/>
  <c r="E19"/>
  <c r="E20"/>
  <c r="E6"/>
  <c r="K52" i="9"/>
  <c r="K22"/>
  <c r="J22"/>
  <c r="L22" s="1"/>
  <c r="K23"/>
  <c r="J23"/>
  <c r="L8"/>
  <c r="L9"/>
  <c r="L10"/>
  <c r="L11"/>
  <c r="L12"/>
  <c r="L13"/>
  <c r="L14"/>
  <c r="L15"/>
  <c r="L16"/>
  <c r="L17"/>
  <c r="L18"/>
  <c r="L19"/>
  <c r="L20"/>
  <c r="L21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2"/>
  <c r="L53"/>
  <c r="L54"/>
  <c r="L55"/>
  <c r="L56"/>
  <c r="L57"/>
  <c r="L58"/>
  <c r="L59"/>
  <c r="L60"/>
  <c r="L61"/>
  <c r="L62"/>
  <c r="L63"/>
  <c r="L64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J100"/>
  <c r="J100" i="18"/>
  <c r="I100"/>
  <c r="J29"/>
  <c r="J73"/>
  <c r="J47"/>
  <c r="J11"/>
  <c r="J20"/>
  <c r="K11"/>
  <c r="K12"/>
  <c r="K13"/>
  <c r="K14"/>
  <c r="K15"/>
  <c r="K16"/>
  <c r="K17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3"/>
  <c r="K74"/>
  <c r="K75"/>
  <c r="K76"/>
  <c r="K77"/>
  <c r="K78"/>
  <c r="K79"/>
  <c r="K80"/>
  <c r="K81"/>
  <c r="K82"/>
  <c r="K83"/>
  <c r="K84"/>
  <c r="K85"/>
  <c r="K86"/>
  <c r="K87"/>
  <c r="K89"/>
  <c r="K90"/>
  <c r="K91"/>
  <c r="K92"/>
  <c r="K93"/>
  <c r="K94"/>
  <c r="K95"/>
  <c r="K96"/>
  <c r="K97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48" i="6"/>
  <c r="K21"/>
  <c r="K30"/>
  <c r="L29"/>
  <c r="L34"/>
  <c r="L41"/>
  <c r="L52"/>
  <c r="L56"/>
  <c r="L61"/>
  <c r="L68"/>
  <c r="L70"/>
  <c r="L77"/>
  <c r="L80"/>
  <c r="L83"/>
  <c r="L88"/>
  <c r="L116"/>
  <c r="L139"/>
  <c r="E11" i="1"/>
  <c r="E13"/>
  <c r="E15"/>
  <c r="E16"/>
  <c r="E18"/>
  <c r="E20"/>
  <c r="E23"/>
  <c r="E25"/>
  <c r="E27"/>
  <c r="E28"/>
  <c r="E30"/>
  <c r="E31"/>
  <c r="E33"/>
  <c r="L65" i="9" l="1"/>
  <c r="J125" i="6"/>
  <c r="L125" s="1"/>
  <c r="C13" i="1"/>
  <c r="K93" i="9"/>
  <c r="K92" s="1"/>
  <c r="K91" s="1"/>
  <c r="K90" s="1"/>
  <c r="K89" s="1"/>
  <c r="J93"/>
  <c r="J92" s="1"/>
  <c r="J91" s="1"/>
  <c r="J90" s="1"/>
  <c r="J89" s="1"/>
  <c r="J33" i="18"/>
  <c r="J32" s="1"/>
  <c r="I33"/>
  <c r="I32" s="1"/>
  <c r="C18" i="1"/>
  <c r="J27" i="6"/>
  <c r="L27" s="1"/>
  <c r="J104"/>
  <c r="L104" s="1"/>
  <c r="K33"/>
  <c r="L33" s="1"/>
  <c r="J33"/>
  <c r="J32"/>
  <c r="L32" s="1"/>
  <c r="J18"/>
  <c r="L18" s="1"/>
  <c r="J28"/>
  <c r="J36"/>
  <c r="L36" s="1"/>
  <c r="C30" i="1"/>
  <c r="C25"/>
  <c r="J24" i="6" l="1"/>
  <c r="L24" s="1"/>
  <c r="J15"/>
  <c r="J94"/>
  <c r="J98"/>
  <c r="L98" s="1"/>
  <c r="J132"/>
  <c r="K124" i="9"/>
  <c r="K123" s="1"/>
  <c r="K122" s="1"/>
  <c r="K121" s="1"/>
  <c r="K120" s="1"/>
  <c r="K119" s="1"/>
  <c r="J124"/>
  <c r="J123" s="1"/>
  <c r="J122" s="1"/>
  <c r="J121" s="1"/>
  <c r="J120" s="1"/>
  <c r="J119" s="1"/>
  <c r="J60" i="18"/>
  <c r="J59" s="1"/>
  <c r="J58" s="1"/>
  <c r="J57" s="1"/>
  <c r="J56" s="1"/>
  <c r="I60"/>
  <c r="I59" s="1"/>
  <c r="I58" s="1"/>
  <c r="I57" s="1"/>
  <c r="I56" s="1"/>
  <c r="J122" i="6"/>
  <c r="L122" s="1"/>
  <c r="K60"/>
  <c r="J60"/>
  <c r="J59" s="1"/>
  <c r="J58" s="1"/>
  <c r="J57" s="1"/>
  <c r="D32" i="1"/>
  <c r="E32" s="1"/>
  <c r="C32"/>
  <c r="K59" i="6" l="1"/>
  <c r="L60"/>
  <c r="K98" i="9"/>
  <c r="K97" s="1"/>
  <c r="K96" s="1"/>
  <c r="K95" s="1"/>
  <c r="K94" s="1"/>
  <c r="J98"/>
  <c r="J97" s="1"/>
  <c r="J96" s="1"/>
  <c r="J95" s="1"/>
  <c r="J94" s="1"/>
  <c r="J35" i="18"/>
  <c r="J34" s="1"/>
  <c r="I35"/>
  <c r="I34" s="1"/>
  <c r="K35" i="6"/>
  <c r="L35" s="1"/>
  <c r="J35"/>
  <c r="K58" l="1"/>
  <c r="L59"/>
  <c r="C20" i="1"/>
  <c r="D17"/>
  <c r="C17"/>
  <c r="K57" i="6" l="1"/>
  <c r="L57" s="1"/>
  <c r="L58"/>
  <c r="E17" i="1"/>
  <c r="D8"/>
  <c r="D7" s="1"/>
  <c r="J111" i="6"/>
  <c r="L111" s="1"/>
  <c r="J87" i="18"/>
  <c r="J86" s="1"/>
  <c r="J85" s="1"/>
  <c r="J84" s="1"/>
  <c r="J83" s="1"/>
  <c r="I87"/>
  <c r="I86" s="1"/>
  <c r="I85" s="1"/>
  <c r="I84" s="1"/>
  <c r="I83" s="1"/>
  <c r="K86" i="6"/>
  <c r="K87"/>
  <c r="L87" s="1"/>
  <c r="J87"/>
  <c r="J86" s="1"/>
  <c r="J85" s="1"/>
  <c r="J84" s="1"/>
  <c r="J50" i="9" s="1"/>
  <c r="J49" s="1"/>
  <c r="J48" s="1"/>
  <c r="J47" s="1"/>
  <c r="J46" s="1"/>
  <c r="J45" s="1"/>
  <c r="J44" s="1"/>
  <c r="K85" i="6" l="1"/>
  <c r="L86"/>
  <c r="L15"/>
  <c r="K112" i="9"/>
  <c r="K111" s="1"/>
  <c r="K110" s="1"/>
  <c r="K109" s="1"/>
  <c r="K108" s="1"/>
  <c r="K107" s="1"/>
  <c r="J112"/>
  <c r="J111" s="1"/>
  <c r="J110" s="1"/>
  <c r="J109" s="1"/>
  <c r="J108" s="1"/>
  <c r="J107" s="1"/>
  <c r="K182"/>
  <c r="K181" s="1"/>
  <c r="K180" s="1"/>
  <c r="K179" s="1"/>
  <c r="K178" s="1"/>
  <c r="K177" s="1"/>
  <c r="J182"/>
  <c r="J181" s="1"/>
  <c r="J180" s="1"/>
  <c r="J179" s="1"/>
  <c r="J178" s="1"/>
  <c r="J177" s="1"/>
  <c r="J79" i="18"/>
  <c r="J78" s="1"/>
  <c r="J77" s="1"/>
  <c r="J82"/>
  <c r="J81" s="1"/>
  <c r="J80" s="1"/>
  <c r="I79"/>
  <c r="I78" s="1"/>
  <c r="I77" s="1"/>
  <c r="I82"/>
  <c r="I81" s="1"/>
  <c r="I80" s="1"/>
  <c r="J47" i="6"/>
  <c r="L47" s="1"/>
  <c r="K79"/>
  <c r="J79"/>
  <c r="J78" s="1"/>
  <c r="K82"/>
  <c r="J82"/>
  <c r="J81" s="1"/>
  <c r="D29" i="1"/>
  <c r="E29" s="1"/>
  <c r="C29"/>
  <c r="K78" i="6" l="1"/>
  <c r="L78" s="1"/>
  <c r="L79"/>
  <c r="K84"/>
  <c r="L85"/>
  <c r="K81"/>
  <c r="L81" s="1"/>
  <c r="L82"/>
  <c r="L94"/>
  <c r="K136" i="9"/>
  <c r="K135" s="1"/>
  <c r="K134" s="1"/>
  <c r="K133" s="1"/>
  <c r="K132" s="1"/>
  <c r="K131" s="1"/>
  <c r="J136"/>
  <c r="J135" s="1"/>
  <c r="J134" s="1"/>
  <c r="J133" s="1"/>
  <c r="J132" s="1"/>
  <c r="J131" s="1"/>
  <c r="J76" i="18"/>
  <c r="J75" s="1"/>
  <c r="J74" s="1"/>
  <c r="J72" s="1"/>
  <c r="I76"/>
  <c r="I75" s="1"/>
  <c r="I74" s="1"/>
  <c r="K76" i="6"/>
  <c r="J76"/>
  <c r="J75" s="1"/>
  <c r="J74" s="1"/>
  <c r="J73" s="1"/>
  <c r="J72" s="1"/>
  <c r="J71" s="1"/>
  <c r="J71" i="18" l="1"/>
  <c r="K72"/>
  <c r="K75" i="6"/>
  <c r="L75" s="1"/>
  <c r="L76"/>
  <c r="K50" i="9"/>
  <c r="K49" s="1"/>
  <c r="K48" s="1"/>
  <c r="K47" s="1"/>
  <c r="K46" s="1"/>
  <c r="K45" s="1"/>
  <c r="K44" s="1"/>
  <c r="L84" i="6"/>
  <c r="K74"/>
  <c r="I73" i="18"/>
  <c r="I72" s="1"/>
  <c r="I71" s="1"/>
  <c r="I70" s="1"/>
  <c r="J97"/>
  <c r="J96" s="1"/>
  <c r="J95" s="1"/>
  <c r="J94" s="1"/>
  <c r="I97"/>
  <c r="I96" s="1"/>
  <c r="I95" s="1"/>
  <c r="I94" s="1"/>
  <c r="J70" l="1"/>
  <c r="K70" s="1"/>
  <c r="K71"/>
  <c r="K73" i="6"/>
  <c r="L74"/>
  <c r="J55" i="18"/>
  <c r="J54" s="1"/>
  <c r="J53" s="1"/>
  <c r="J52" s="1"/>
  <c r="I55"/>
  <c r="I54" s="1"/>
  <c r="I53" s="1"/>
  <c r="I52" s="1"/>
  <c r="K97" i="6"/>
  <c r="J97"/>
  <c r="J96" s="1"/>
  <c r="J95" s="1"/>
  <c r="J43" i="9" s="1"/>
  <c r="J42" s="1"/>
  <c r="J41" s="1"/>
  <c r="J40" s="1"/>
  <c r="J39" s="1"/>
  <c r="J38" s="1"/>
  <c r="J37" s="1"/>
  <c r="K55" i="6"/>
  <c r="J55"/>
  <c r="J54" s="1"/>
  <c r="J53" s="1"/>
  <c r="J21" i="9" s="1"/>
  <c r="J20" s="1"/>
  <c r="J19" s="1"/>
  <c r="J18" s="1"/>
  <c r="J17" s="1"/>
  <c r="J16" s="1"/>
  <c r="J15" s="1"/>
  <c r="K96" i="6" l="1"/>
  <c r="L97"/>
  <c r="K54"/>
  <c r="L55"/>
  <c r="K72"/>
  <c r="L73"/>
  <c r="K154" i="9"/>
  <c r="K153" s="1"/>
  <c r="K152" s="1"/>
  <c r="K151" s="1"/>
  <c r="K150" s="1"/>
  <c r="K149" s="1"/>
  <c r="J154"/>
  <c r="J153" s="1"/>
  <c r="J152" s="1"/>
  <c r="J151" s="1"/>
  <c r="J150" s="1"/>
  <c r="J149" s="1"/>
  <c r="K71" i="6" l="1"/>
  <c r="L71" s="1"/>
  <c r="L72"/>
  <c r="K95"/>
  <c r="L96"/>
  <c r="K53"/>
  <c r="L54"/>
  <c r="K160" i="9"/>
  <c r="K159" s="1"/>
  <c r="K158" s="1"/>
  <c r="K157" s="1"/>
  <c r="K156" s="1"/>
  <c r="K155" s="1"/>
  <c r="J160"/>
  <c r="J159" s="1"/>
  <c r="J158" s="1"/>
  <c r="J157" s="1"/>
  <c r="J156" s="1"/>
  <c r="J155" s="1"/>
  <c r="K14"/>
  <c r="K13" s="1"/>
  <c r="K12" s="1"/>
  <c r="K11" s="1"/>
  <c r="K10" s="1"/>
  <c r="K9" s="1"/>
  <c r="K8" s="1"/>
  <c r="J14"/>
  <c r="J13" s="1"/>
  <c r="J12" s="1"/>
  <c r="J11" s="1"/>
  <c r="J10" s="1"/>
  <c r="J9" s="1"/>
  <c r="J8" s="1"/>
  <c r="J103" i="18"/>
  <c r="J102" s="1"/>
  <c r="J101" s="1"/>
  <c r="J99" s="1"/>
  <c r="I103"/>
  <c r="I102" s="1"/>
  <c r="I101" s="1"/>
  <c r="I99" s="1"/>
  <c r="I98" s="1"/>
  <c r="J115"/>
  <c r="J114" s="1"/>
  <c r="J113" s="1"/>
  <c r="J112" s="1"/>
  <c r="J111" s="1"/>
  <c r="I115"/>
  <c r="I114" s="1"/>
  <c r="I113" s="1"/>
  <c r="I112" s="1"/>
  <c r="I111" s="1"/>
  <c r="J51"/>
  <c r="J50" s="1"/>
  <c r="J49" s="1"/>
  <c r="J48" s="1"/>
  <c r="I51"/>
  <c r="I50" s="1"/>
  <c r="I49" s="1"/>
  <c r="I48" s="1"/>
  <c r="I47" s="1"/>
  <c r="K51" i="6"/>
  <c r="J51"/>
  <c r="J50" s="1"/>
  <c r="J49" s="1"/>
  <c r="J48" s="1"/>
  <c r="J98" i="18" l="1"/>
  <c r="K98" s="1"/>
  <c r="K99"/>
  <c r="K43" i="9"/>
  <c r="K42" s="1"/>
  <c r="K41" s="1"/>
  <c r="K40" s="1"/>
  <c r="K39" s="1"/>
  <c r="K38" s="1"/>
  <c r="K37" s="1"/>
  <c r="L95" i="6"/>
  <c r="K21" i="9"/>
  <c r="K20" s="1"/>
  <c r="K19" s="1"/>
  <c r="K18" s="1"/>
  <c r="K17" s="1"/>
  <c r="K16" s="1"/>
  <c r="K15" s="1"/>
  <c r="L53" i="6"/>
  <c r="K50"/>
  <c r="L51"/>
  <c r="K103"/>
  <c r="J103"/>
  <c r="J102" s="1"/>
  <c r="K115"/>
  <c r="J115"/>
  <c r="J114" s="1"/>
  <c r="J113" s="1"/>
  <c r="J112" s="1"/>
  <c r="K114" l="1"/>
  <c r="L115"/>
  <c r="K49"/>
  <c r="L50"/>
  <c r="K102"/>
  <c r="L102" s="1"/>
  <c r="L103"/>
  <c r="K101"/>
  <c r="J101"/>
  <c r="J100" s="1"/>
  <c r="J99" s="1"/>
  <c r="K88" i="9"/>
  <c r="K87" s="1"/>
  <c r="K86" s="1"/>
  <c r="K85" s="1"/>
  <c r="K84" s="1"/>
  <c r="J88"/>
  <c r="J87" s="1"/>
  <c r="J86" s="1"/>
  <c r="J85" s="1"/>
  <c r="J84" s="1"/>
  <c r="J83" s="1"/>
  <c r="K64"/>
  <c r="K63" s="1"/>
  <c r="K62" s="1"/>
  <c r="K61" s="1"/>
  <c r="K60" s="1"/>
  <c r="K59" s="1"/>
  <c r="J64"/>
  <c r="J63" s="1"/>
  <c r="J62" s="1"/>
  <c r="J61" s="1"/>
  <c r="J60" s="1"/>
  <c r="J59" s="1"/>
  <c r="K29"/>
  <c r="J29"/>
  <c r="J31" i="18"/>
  <c r="J30" s="1"/>
  <c r="I31"/>
  <c r="I30" s="1"/>
  <c r="I29" s="1"/>
  <c r="J17"/>
  <c r="J16" s="1"/>
  <c r="J15" s="1"/>
  <c r="I17"/>
  <c r="I16" s="1"/>
  <c r="I15" s="1"/>
  <c r="K31" i="6"/>
  <c r="J31"/>
  <c r="J30" s="1"/>
  <c r="K17"/>
  <c r="J17"/>
  <c r="J16" s="1"/>
  <c r="K16" l="1"/>
  <c r="L16" s="1"/>
  <c r="L17"/>
  <c r="K113"/>
  <c r="L114"/>
  <c r="K100"/>
  <c r="L101"/>
  <c r="L48"/>
  <c r="L49"/>
  <c r="L30"/>
  <c r="L31"/>
  <c r="L132"/>
  <c r="C24" i="1"/>
  <c r="D24"/>
  <c r="E24" s="1"/>
  <c r="K99" i="6" l="1"/>
  <c r="L99" s="1"/>
  <c r="L100"/>
  <c r="K112"/>
  <c r="L112" s="1"/>
  <c r="L113"/>
  <c r="D22" i="1"/>
  <c r="E22" s="1"/>
  <c r="C22"/>
  <c r="K121" i="6" l="1"/>
  <c r="K36" i="9" l="1"/>
  <c r="K35" s="1"/>
  <c r="K34" s="1"/>
  <c r="K33" s="1"/>
  <c r="K32" s="1"/>
  <c r="K31" s="1"/>
  <c r="K30" s="1"/>
  <c r="J36"/>
  <c r="J35" s="1"/>
  <c r="J34" s="1"/>
  <c r="J33" s="1"/>
  <c r="J32" s="1"/>
  <c r="J31" s="1"/>
  <c r="J30" s="1"/>
  <c r="K28"/>
  <c r="K27" s="1"/>
  <c r="K26" s="1"/>
  <c r="K25" s="1"/>
  <c r="K24" s="1"/>
  <c r="J28"/>
  <c r="J27" s="1"/>
  <c r="J26" s="1"/>
  <c r="J25" s="1"/>
  <c r="J24" s="1"/>
  <c r="I23" i="18"/>
  <c r="I22" s="1"/>
  <c r="I21" s="1"/>
  <c r="I26"/>
  <c r="I25" s="1"/>
  <c r="I28"/>
  <c r="I27" s="1"/>
  <c r="I40"/>
  <c r="I39" s="1"/>
  <c r="I38" s="1"/>
  <c r="I37" s="1"/>
  <c r="I36" s="1"/>
  <c r="I46"/>
  <c r="I45" s="1"/>
  <c r="I44" s="1"/>
  <c r="I43" s="1"/>
  <c r="I42" s="1"/>
  <c r="I41" s="1"/>
  <c r="I24" l="1"/>
  <c r="I20" s="1"/>
  <c r="J28" l="1"/>
  <c r="K120" i="6"/>
  <c r="J121"/>
  <c r="J131" i="18"/>
  <c r="J130" s="1"/>
  <c r="J129" s="1"/>
  <c r="J128" s="1"/>
  <c r="J127" s="1"/>
  <c r="J126" s="1"/>
  <c r="J125" s="1"/>
  <c r="I131"/>
  <c r="I130" s="1"/>
  <c r="I129" s="1"/>
  <c r="I128" s="1"/>
  <c r="I127" s="1"/>
  <c r="I126" s="1"/>
  <c r="J124"/>
  <c r="J123" s="1"/>
  <c r="J122" s="1"/>
  <c r="I124"/>
  <c r="I123" s="1"/>
  <c r="I122" s="1"/>
  <c r="J121"/>
  <c r="J120" s="1"/>
  <c r="J119" s="1"/>
  <c r="I121"/>
  <c r="I120" s="1"/>
  <c r="I119" s="1"/>
  <c r="J110"/>
  <c r="J109" s="1"/>
  <c r="J108" s="1"/>
  <c r="J107" s="1"/>
  <c r="J106" s="1"/>
  <c r="J105" s="1"/>
  <c r="I110"/>
  <c r="I109" s="1"/>
  <c r="I108" s="1"/>
  <c r="I107" s="1"/>
  <c r="J93"/>
  <c r="J92" s="1"/>
  <c r="J91" s="1"/>
  <c r="J90" s="1"/>
  <c r="I93"/>
  <c r="I92" s="1"/>
  <c r="I91" s="1"/>
  <c r="I90" s="1"/>
  <c r="I89" s="1"/>
  <c r="J69"/>
  <c r="J68" s="1"/>
  <c r="I69"/>
  <c r="I68" s="1"/>
  <c r="J67"/>
  <c r="I67"/>
  <c r="J67" i="6"/>
  <c r="J40" i="18"/>
  <c r="J39" s="1"/>
  <c r="J38" s="1"/>
  <c r="J37" s="1"/>
  <c r="J36" s="1"/>
  <c r="J26"/>
  <c r="J25" s="1"/>
  <c r="J23"/>
  <c r="J14"/>
  <c r="I14"/>
  <c r="K58" i="9"/>
  <c r="K130"/>
  <c r="J130"/>
  <c r="K118"/>
  <c r="J118"/>
  <c r="J58"/>
  <c r="J138" i="18"/>
  <c r="J137" s="1"/>
  <c r="J136" s="1"/>
  <c r="J135" s="1"/>
  <c r="J134" s="1"/>
  <c r="J133" s="1"/>
  <c r="J132" s="1"/>
  <c r="I138"/>
  <c r="I137" s="1"/>
  <c r="I136" s="1"/>
  <c r="I135" s="1"/>
  <c r="I134" s="1"/>
  <c r="I133" s="1"/>
  <c r="I132" s="1"/>
  <c r="J46"/>
  <c r="J45" s="1"/>
  <c r="J44" s="1"/>
  <c r="J43" s="1"/>
  <c r="J42" s="1"/>
  <c r="J41" s="1"/>
  <c r="J26" i="6"/>
  <c r="C26" i="1"/>
  <c r="D26"/>
  <c r="E26" s="1"/>
  <c r="D12" i="13"/>
  <c r="D11" s="1"/>
  <c r="C12"/>
  <c r="C11" s="1"/>
  <c r="C10" s="1"/>
  <c r="D8"/>
  <c r="D7" s="1"/>
  <c r="C8"/>
  <c r="C7" s="1"/>
  <c r="K26" i="6"/>
  <c r="K23"/>
  <c r="L23" s="1"/>
  <c r="J23"/>
  <c r="K14"/>
  <c r="J14"/>
  <c r="J13" s="1"/>
  <c r="J12" s="1"/>
  <c r="K28"/>
  <c r="K40"/>
  <c r="J40"/>
  <c r="J39" s="1"/>
  <c r="J82" i="9"/>
  <c r="J81" s="1"/>
  <c r="J80" s="1"/>
  <c r="K46" i="6"/>
  <c r="J46"/>
  <c r="J45" s="1"/>
  <c r="K69"/>
  <c r="L69" s="1"/>
  <c r="J69"/>
  <c r="K67"/>
  <c r="L67" s="1"/>
  <c r="K93"/>
  <c r="J93"/>
  <c r="J92" s="1"/>
  <c r="K110"/>
  <c r="J110"/>
  <c r="J109" s="1"/>
  <c r="J108" s="1"/>
  <c r="J107" s="1"/>
  <c r="J106" s="1"/>
  <c r="K124"/>
  <c r="J124"/>
  <c r="J123" s="1"/>
  <c r="K131"/>
  <c r="J131"/>
  <c r="J130" s="1"/>
  <c r="J129" s="1"/>
  <c r="J128" s="1"/>
  <c r="J127" s="1"/>
  <c r="J126" s="1"/>
  <c r="K138"/>
  <c r="J138"/>
  <c r="J137" s="1"/>
  <c r="D10" i="1"/>
  <c r="D12"/>
  <c r="E12" s="1"/>
  <c r="D14"/>
  <c r="E14" s="1"/>
  <c r="D19"/>
  <c r="E19" s="1"/>
  <c r="C19"/>
  <c r="C14"/>
  <c r="C12"/>
  <c r="C8" s="1"/>
  <c r="C10"/>
  <c r="C9" s="1"/>
  <c r="K45" i="6" l="1"/>
  <c r="L45" s="1"/>
  <c r="L46"/>
  <c r="K137"/>
  <c r="L137" s="1"/>
  <c r="L138"/>
  <c r="K92"/>
  <c r="L92" s="1"/>
  <c r="L93"/>
  <c r="K13"/>
  <c r="K12" s="1"/>
  <c r="L14"/>
  <c r="K77" i="9"/>
  <c r="L26" i="6"/>
  <c r="J120"/>
  <c r="J119" s="1"/>
  <c r="J118" s="1"/>
  <c r="J117" s="1"/>
  <c r="L121"/>
  <c r="K82" i="9"/>
  <c r="K81" s="1"/>
  <c r="K80" s="1"/>
  <c r="K79" s="1"/>
  <c r="K78" s="1"/>
  <c r="L28" i="6"/>
  <c r="K123"/>
  <c r="L123" s="1"/>
  <c r="L124"/>
  <c r="K39"/>
  <c r="L39" s="1"/>
  <c r="L40"/>
  <c r="K130"/>
  <c r="L130" s="1"/>
  <c r="L131"/>
  <c r="K109"/>
  <c r="L110"/>
  <c r="L120"/>
  <c r="D9" i="1"/>
  <c r="E9" s="1"/>
  <c r="E10"/>
  <c r="J89" i="18"/>
  <c r="J88" s="1"/>
  <c r="K88" s="1"/>
  <c r="E8" i="1"/>
  <c r="J118" i="18"/>
  <c r="J117" s="1"/>
  <c r="J116" s="1"/>
  <c r="J104" s="1"/>
  <c r="I118"/>
  <c r="I117" s="1"/>
  <c r="I116" s="1"/>
  <c r="J22" i="6"/>
  <c r="J77" i="9"/>
  <c r="J25" i="6"/>
  <c r="J21" s="1"/>
  <c r="K129" i="9"/>
  <c r="K128" s="1"/>
  <c r="K125" s="1"/>
  <c r="K117"/>
  <c r="K116" s="1"/>
  <c r="K113" s="1"/>
  <c r="K71"/>
  <c r="K70" s="1"/>
  <c r="K69" s="1"/>
  <c r="K142"/>
  <c r="K141" s="1"/>
  <c r="K140" s="1"/>
  <c r="K137" s="1"/>
  <c r="K170"/>
  <c r="K169" s="1"/>
  <c r="K168" s="1"/>
  <c r="K167" s="1"/>
  <c r="K166" s="1"/>
  <c r="K106"/>
  <c r="K148"/>
  <c r="K147" s="1"/>
  <c r="K146" s="1"/>
  <c r="K143" s="1"/>
  <c r="J165"/>
  <c r="J164" s="1"/>
  <c r="J163" s="1"/>
  <c r="J71"/>
  <c r="J70" s="1"/>
  <c r="J69" s="1"/>
  <c r="J68" s="1"/>
  <c r="J67" s="1"/>
  <c r="J66" s="1"/>
  <c r="J142"/>
  <c r="J170"/>
  <c r="J106"/>
  <c r="J148"/>
  <c r="K165"/>
  <c r="K164" s="1"/>
  <c r="K163" s="1"/>
  <c r="J129"/>
  <c r="J128" s="1"/>
  <c r="J125" s="1"/>
  <c r="J79"/>
  <c r="J78" s="1"/>
  <c r="I106" i="18"/>
  <c r="I105" s="1"/>
  <c r="I125"/>
  <c r="I66"/>
  <c r="I65" s="1"/>
  <c r="I88"/>
  <c r="I13"/>
  <c r="I12" s="1"/>
  <c r="I11" s="1"/>
  <c r="J22"/>
  <c r="J21" s="1"/>
  <c r="J13"/>
  <c r="J12" s="1"/>
  <c r="J27"/>
  <c r="J24" s="1"/>
  <c r="J66"/>
  <c r="J65" s="1"/>
  <c r="J64" s="1"/>
  <c r="J63" s="1"/>
  <c r="J62" s="1"/>
  <c r="J61" s="1"/>
  <c r="K22" i="6"/>
  <c r="K66"/>
  <c r="D10" i="13"/>
  <c r="J136" i="6"/>
  <c r="J135" s="1"/>
  <c r="J134" s="1"/>
  <c r="J133" s="1"/>
  <c r="J66"/>
  <c r="J65" s="1"/>
  <c r="J64" s="1"/>
  <c r="J57" i="9"/>
  <c r="J56" s="1"/>
  <c r="J11" i="6"/>
  <c r="J10" s="1"/>
  <c r="J91"/>
  <c r="K91"/>
  <c r="J38"/>
  <c r="J37" s="1"/>
  <c r="J176" i="9"/>
  <c r="J175" s="1"/>
  <c r="J174" s="1"/>
  <c r="K176"/>
  <c r="K175" s="1"/>
  <c r="K174" s="1"/>
  <c r="K38" i="6"/>
  <c r="K57" i="9"/>
  <c r="K56" s="1"/>
  <c r="K25" i="6"/>
  <c r="J117" i="9"/>
  <c r="J116" s="1"/>
  <c r="J44" i="6"/>
  <c r="J43" s="1"/>
  <c r="J42" s="1"/>
  <c r="K44"/>
  <c r="K136"/>
  <c r="K135" l="1"/>
  <c r="L136"/>
  <c r="L13"/>
  <c r="K65"/>
  <c r="L66"/>
  <c r="K108"/>
  <c r="L109"/>
  <c r="K129"/>
  <c r="K119"/>
  <c r="K43"/>
  <c r="L44"/>
  <c r="L21"/>
  <c r="L25"/>
  <c r="K37"/>
  <c r="L37" s="1"/>
  <c r="L38"/>
  <c r="L91"/>
  <c r="L22"/>
  <c r="J147" i="9"/>
  <c r="J146" s="1"/>
  <c r="J143" s="1"/>
  <c r="J90" i="6"/>
  <c r="J89" s="1"/>
  <c r="K90"/>
  <c r="K89" s="1"/>
  <c r="K99" i="9"/>
  <c r="J19" i="18"/>
  <c r="J141" i="9"/>
  <c r="J140" s="1"/>
  <c r="J137" s="1"/>
  <c r="J169"/>
  <c r="J168" s="1"/>
  <c r="J167" s="1"/>
  <c r="J166" s="1"/>
  <c r="J10" i="18"/>
  <c r="I10"/>
  <c r="I9" s="1"/>
  <c r="K145" i="9"/>
  <c r="K144" s="1"/>
  <c r="J105"/>
  <c r="J104" s="1"/>
  <c r="J103" s="1"/>
  <c r="J102" s="1"/>
  <c r="K63" i="6"/>
  <c r="K127" i="9"/>
  <c r="K126" s="1"/>
  <c r="K139"/>
  <c r="K138" s="1"/>
  <c r="I19" i="18"/>
  <c r="I18" s="1"/>
  <c r="K115" i="9"/>
  <c r="K114" s="1"/>
  <c r="I104" i="18"/>
  <c r="J127" i="9"/>
  <c r="J126" s="1"/>
  <c r="K53"/>
  <c r="K55"/>
  <c r="K54" s="1"/>
  <c r="K171"/>
  <c r="K173"/>
  <c r="K172" s="1"/>
  <c r="J53"/>
  <c r="J52" s="1"/>
  <c r="J55"/>
  <c r="J54" s="1"/>
  <c r="J171"/>
  <c r="J173"/>
  <c r="J172" s="1"/>
  <c r="K162"/>
  <c r="K161" s="1"/>
  <c r="J162"/>
  <c r="J161" s="1"/>
  <c r="J113"/>
  <c r="J115"/>
  <c r="J114" s="1"/>
  <c r="K68"/>
  <c r="K67" s="1"/>
  <c r="K105"/>
  <c r="K104" s="1"/>
  <c r="I64" i="18"/>
  <c r="I63" s="1"/>
  <c r="I62" s="1"/>
  <c r="I61" s="1"/>
  <c r="C21" i="1"/>
  <c r="C7" s="1"/>
  <c r="D21"/>
  <c r="E21" s="1"/>
  <c r="J63" i="6"/>
  <c r="J62" s="1"/>
  <c r="J105"/>
  <c r="K76" i="9"/>
  <c r="K75" s="1"/>
  <c r="K72" s="1"/>
  <c r="J20" i="6"/>
  <c r="J19" s="1"/>
  <c r="J9" s="1"/>
  <c r="J76" i="9"/>
  <c r="J75" s="1"/>
  <c r="J72" s="1"/>
  <c r="J65" s="1"/>
  <c r="L99" l="1"/>
  <c r="K7"/>
  <c r="J9" i="18"/>
  <c r="K9" s="1"/>
  <c r="K10"/>
  <c r="J18"/>
  <c r="K18" s="1"/>
  <c r="K19"/>
  <c r="K62" i="6"/>
  <c r="L62" s="1"/>
  <c r="L63"/>
  <c r="K128"/>
  <c r="L129"/>
  <c r="K134"/>
  <c r="L135"/>
  <c r="L89"/>
  <c r="L90"/>
  <c r="K118"/>
  <c r="L119"/>
  <c r="K42"/>
  <c r="L42" s="1"/>
  <c r="L43"/>
  <c r="K107"/>
  <c r="L108"/>
  <c r="L12"/>
  <c r="K11"/>
  <c r="K20"/>
  <c r="K64"/>
  <c r="L64" s="1"/>
  <c r="L65"/>
  <c r="J145" i="9"/>
  <c r="J144" s="1"/>
  <c r="J8" i="6"/>
  <c r="J7" s="1"/>
  <c r="C20" i="13" s="1"/>
  <c r="C19" s="1"/>
  <c r="C18" s="1"/>
  <c r="I8" i="18"/>
  <c r="I7" s="1"/>
  <c r="J139" i="9"/>
  <c r="J138" s="1"/>
  <c r="J101"/>
  <c r="K101"/>
  <c r="K103"/>
  <c r="K102" s="1"/>
  <c r="J51"/>
  <c r="J74"/>
  <c r="J73" s="1"/>
  <c r="K74"/>
  <c r="K73" s="1"/>
  <c r="J99"/>
  <c r="L51" l="1"/>
  <c r="J8" i="18"/>
  <c r="J7" s="1"/>
  <c r="K7" s="1"/>
  <c r="K19" i="6"/>
  <c r="L20"/>
  <c r="K106"/>
  <c r="L107"/>
  <c r="K117"/>
  <c r="L117" s="1"/>
  <c r="L118"/>
  <c r="K133"/>
  <c r="L133" s="1"/>
  <c r="L134"/>
  <c r="K127"/>
  <c r="L128"/>
  <c r="K10"/>
  <c r="L10" s="1"/>
  <c r="L11"/>
  <c r="D17" i="13"/>
  <c r="D16" s="1"/>
  <c r="D15" s="1"/>
  <c r="E7" i="1"/>
  <c r="J7" i="9"/>
  <c r="C17" i="13"/>
  <c r="C16" s="1"/>
  <c r="C15" s="1"/>
  <c r="C14" s="1"/>
  <c r="L7" i="9" l="1"/>
  <c r="K8" i="18"/>
  <c r="K126" i="6"/>
  <c r="L126" s="1"/>
  <c r="L127"/>
  <c r="K9"/>
  <c r="L19"/>
  <c r="L106"/>
  <c r="K105"/>
  <c r="L105" s="1"/>
  <c r="C6" i="13"/>
  <c r="K8" i="6" l="1"/>
  <c r="L9"/>
  <c r="K7" l="1"/>
  <c r="L8"/>
  <c r="D20" i="13" l="1"/>
  <c r="D19" s="1"/>
  <c r="D18" s="1"/>
  <c r="D14" s="1"/>
  <c r="D6" s="1"/>
  <c r="L7" i="6"/>
</calcChain>
</file>

<file path=xl/sharedStrings.xml><?xml version="1.0" encoding="utf-8"?>
<sst xmlns="http://schemas.openxmlformats.org/spreadsheetml/2006/main" count="2647" uniqueCount="235">
  <si>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</si>
  <si>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</si>
  <si>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</si>
  <si>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</si>
  <si>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</si>
  <si>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</si>
  <si>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</si>
  <si>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</si>
  <si>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</si>
  <si>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</si>
  <si>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</si>
  <si>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</si>
  <si>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</si>
  <si>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</si>
  <si>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</si>
  <si>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</si>
  <si>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</si>
  <si>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</si>
  <si>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</si>
  <si>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</si>
  <si>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</si>
  <si>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</si>
  <si>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</si>
  <si>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</si>
  <si>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</si>
  <si>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</si>
  <si>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</si>
  <si>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</si>
  <si>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</si>
  <si>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</si>
  <si>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</si>
  <si>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</si>
  <si>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</si>
  <si>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</si>
  <si>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</si>
  <si>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</si>
  <si>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</si>
  <si>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</si>
  <si>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</si>
  <si>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</si>
  <si>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</si>
  <si>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</si>
  <si>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</si>
  <si>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</si>
  <si>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</si>
  <si>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</si>
  <si>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</si>
  <si>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</si>
  <si>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</si>
  <si>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</si>
  <si>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</si>
  <si>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</si>
  <si>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</si>
  <si>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</si>
  <si>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</si>
  <si>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</si>
  <si>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</si>
  <si>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</si>
  <si>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</si>
  <si>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</si>
  <si>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</si>
  <si>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</si>
  <si>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</si>
  <si>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</si>
  <si>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</si>
  <si>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</si>
  <si>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</si>
  <si>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</si>
  <si>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</si>
  <si>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</si>
  <si>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</si>
  <si>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</si>
  <si>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</si>
  <si>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</si>
  <si>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</si>
  <si>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</si>
  <si>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</si>
  <si>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</si>
  <si>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</si>
  <si>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</si>
  <si>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</si>
  <si>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</si>
  <si>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</si>
  <si>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</si>
  <si>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</si>
  <si>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</si>
  <si>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</si>
  <si>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</si>
  <si>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</si>
  <si>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</si>
  <si>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</si>
  <si>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</si>
  <si>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</si>
  <si>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</si>
  <si>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</si>
  <si>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</si>
  <si>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</si>
  <si>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</si>
  <si>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</si>
  <si>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</si>
  <si>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</si>
  <si>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</si>
  <si>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</si>
  <si>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</si>
  <si>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</si>
  <si>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</si>
  <si>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</si>
  <si>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</si>
  <si>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</si>
  <si>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</si>
  <si>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</si>
  <si>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</si>
  <si>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</si>
  <si>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</si>
  <si>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</si>
  <si>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</si>
  <si>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</si>
  <si>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</si>
  <si>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</si>
  <si>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</si>
  <si>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</si>
  <si>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>(тыс.руб.)</t>
  </si>
  <si>
    <t>000 01 02 00 00 10 0000 710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</si>
  <si>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</si>
  <si>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</si>
  <si>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</si>
  <si>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</si>
  <si>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</si>
  <si>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</si>
  <si>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</si>
  <si>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</si>
  <si>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</si>
  <si>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</si>
  <si>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</si>
  <si>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</si>
  <si>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</si>
  <si>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</si>
  <si>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</si>
  <si>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</si>
  <si>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</si>
  <si>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</si>
  <si>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</si>
  <si>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</si>
  <si>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</si>
  <si>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</si>
  <si>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Пушкинского сельского поселения Кадошкинского муниципального района Республики Мордовия</t>
  </si>
  <si>
    <t xml:space="preserve"> ДОХОДЫ 
БЮДЖЕТА ПУШКИНСКОГО СЕЛЬСКОГО ПОСЕЛЕНИЯ КАДОШКИНСКОГО МУНИЦИПАЛЬНОГО РАЙОНА РЕСПУБЛИКИ МОРДОВИЯ </t>
  </si>
  <si>
    <t>91920240014100000150</t>
  </si>
  <si>
    <t>Непрограммные расходы главных распорядителей средств бюджета Пушкинского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</si>
  <si>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Пушкинского сельского поселения Кадошкинского муниципального района Республики Мордовия</t>
  </si>
  <si>
    <t>Резервный фонд администрации Пушкинского сельского поселения Кадошкинского муниципального района Республики Мордовия</t>
  </si>
  <si>
    <t>91920230024100000150</t>
  </si>
  <si>
    <t>91920235118100000150</t>
  </si>
  <si>
    <t>919</t>
  </si>
  <si>
    <t>Расходы на обеспечение функций органов местного самоуправления</t>
  </si>
  <si>
    <t>Программа комплексного развития транспортной инфраструктуры Пушкинского сельского поселения Кадошкинского муниципального района Республики Мордовия на 2017-2025 годы</t>
  </si>
  <si>
    <t>Дотации бюджетам сельских поселений на поддержку мер по обеспечению сбалансированности бюджетов</t>
  </si>
  <si>
    <t>91920215002100000150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</si>
  <si>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</si>
  <si>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</si>
  <si>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</si>
  <si>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</si>
  <si>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</si>
  <si>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</si>
  <si>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</si>
  <si>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</si>
  <si>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</si>
  <si>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</si>
  <si>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</si>
  <si>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</si>
  <si>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</si>
  <si>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</si>
  <si>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</si>
  <si>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</si>
  <si>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</si>
  <si>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00011400000000000000</t>
  </si>
  <si>
    <t>ДОХОДЫ ОТ ПРОДАЖИ МАТЕРИАЛЬНЫХ И НЕМАТЕРИАЛЬНЫХ АКТИВОВ</t>
  </si>
  <si>
    <t>91911406025100000430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</si>
  <si>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</si>
  <si>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</si>
  <si>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</si>
  <si>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</si>
  <si>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91920229999100000150</t>
  </si>
  <si>
    <t>Основное мероприятие "Оформление прав собственности на бесхозяйные объекты инженерной инфраструктуры"</t>
  </si>
  <si>
    <t>S6140</t>
  </si>
  <si>
    <t>Оформление прав собственности на бесхозяйные объекты инженерной инфраструктуры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</si>
  <si>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</si>
  <si>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</si>
  <si>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Муниципальная программа "Энергосбережение и повышение энергетической эффективности на территории Пушкинского сельского поселения Кадошкинского муниципального района Республики Мордовия на 2023 – 2025 годы 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</si>
  <si>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</si>
  <si>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</si>
  <si>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вопросы в области национальной экономики</t>
  </si>
  <si>
    <t>44107</t>
  </si>
  <si>
    <t>Другие общегосударственные вопросы</t>
  </si>
  <si>
    <t>08</t>
  </si>
  <si>
    <t>Мероприятия по обеспечению пожарной безопасности</t>
  </si>
  <si>
    <t>42120</t>
  </si>
  <si>
    <t>Муниципальная программа «Пожарная безопасность на территории  Пушкинского сельского поселения   Кадошкинского  муниципального  района  Республики Мордовия  на 2023-2025 годы»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</si>
  <si>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</si>
  <si>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</si>
  <si>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</si>
  <si>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Пушкинского  сельского поселения Кадошкинского  муниципального района Республики Мордовия на 2023-2025 годы»</t>
  </si>
  <si>
    <t>14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</si>
  <si>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Пушкинского сельского поселения Кадошкинского муниципального района Республики Мордовия в 2023-2025 годах»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</si>
  <si>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</si>
  <si>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</si>
  <si>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91920249999100000150</t>
  </si>
  <si>
    <t xml:space="preserve">Прочие межбюджетные трансферты, передаваемые бюджетам сельских поселений </t>
  </si>
  <si>
    <t>Резервный фонд Правительства Республики Мордовия</t>
  </si>
  <si>
    <t>80190</t>
  </si>
  <si>
    <t>Муниципальную  программу "Профилактика наркомании и токсикомании на территории Пушкинского сельского поселения на 2023-2025 годы"</t>
  </si>
  <si>
    <t>Другие вопросы в области национальной безопасности и правоохранительной деятельности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</si>
  <si>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</si>
  <si>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</si>
  <si>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</si>
  <si>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</si>
  <si>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</si>
  <si>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91911105025100000120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</si>
  <si>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</si>
  <si>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00020700000000000000</t>
  </si>
  <si>
    <t>ПРОЧИЕ БЕЗВОЗМЕЗДНЫЕ ПОСТУПЛЕНИЯ</t>
  </si>
  <si>
    <t>91920705030100000150</t>
  </si>
  <si>
    <t>Прочие безвозмездные поступления в бюджеты сельских поселений</t>
  </si>
  <si>
    <t>Приложение 1                                                                              к решению Совета депутатов Пушкинского сельского поселения "Об исполнении бюджета Пушкинского сельского поселения Кадошкинского муниципального района Республики Мордовия за 2023 год"</t>
  </si>
  <si>
    <t>План 2023 год</t>
  </si>
  <si>
    <t>Исполнение 2023 год</t>
  </si>
  <si>
    <t>% исполнения</t>
  </si>
  <si>
    <t>Приложение 2                                                                              к решению Совета депутатов Пушкинского сельского поселения "Об исполнении бюджета Пушкинского сельского поселения Кадошкинского муниципального района Республики Мордовия за 2023 год"</t>
  </si>
  <si>
    <t>ВЕДОМСТВЕННАЯ СТРУКТУРА
РАСХОДОВ БЮДЖЕТА ПУШКИНСКОГО СЕЛЬСКОГО ПОСЕЛЕНИЯ КАДОШКИНСКОГО МУНИЦИПАЛЬНОГО РАЙОНА РЕСПУБЛИКИ МОРДОВИЯ НА 2023 ГОД</t>
  </si>
  <si>
    <t>Приложение 3                                                                              к решению Совета депутатов Пушкинского сельского поселения "Об исполнении бюджета Пушкинского сельского поселения Кадошкинского муниципального района Республики Мордовия за 2023 год"</t>
  </si>
  <si>
    <t xml:space="preserve">РАСПРЕДЕЛЕНИЕ 
БЮДЖЕТНЫХ АССИГНОВАНИЙ БЮДЖЕТА ПУШКИНСКОГО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</si>
  <si>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>Приложение 4                                                                              к решению Совета депутатов Пушкинского сельского поселения "Об исполнении бюджета Пушкинского сельского поселения Кадошкинского муниципального района Республики Мордовия за 2023 год"</t>
  </si>
  <si>
    <t xml:space="preserve">РАСПРЕДЕЛЕНИЕ  
БЮДЖЕТНЫХ АССИГНОВАНИЙ БЮДЖЕТА ПУШКИНСКОГО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</t>
  </si>
  <si>
    <t>Приложение 5                                                                              к решению Совета депутатов Пушкинского сельского поселения "Об исполнении бюджета Пушкинского сельского поселения Кадошкинского муниципального района Республики Мордовия за 2023 год"</t>
  </si>
  <si>
    <t xml:space="preserve">ИСТОЧНИКИ 
ВНУТРЕННЕГО ФИНАНСИРОВАНИЯ ДЕФИЦИТА  БЮДЖЕТА  ПУШКИНСКОГО СЕЛЬСКОГО ПОСЕЛЕНИЯ КАДОШКИНСКОГО МУНИЦИПАЛЬНОГО РАЙОНА РЕСПУБЛИКИ МОРДОВИЯ НА 2023 ГОД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</si>
</sst>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  <numFmt numFmtId="168" formatCode="0.000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0" fontId="3" fillId="0" borderId="0" xfId="0" applyFont="1"/>
    <xf numFmtId="0" fontId="3" fillId="0" borderId="20" xfId="0" applyFont="1" applyBorder="1" applyAlignment="1">
      <alignment horizontal="justify" vertical="top" wrapText="1"/>
    </xf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2" fillId="0" borderId="0" xfId="0" applyFont="1" applyFill="1"/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49" fontId="3" fillId="0" borderId="14" xfId="1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2" fillId="0" borderId="0" xfId="0" applyFont="1" applyFill="1" applyBorder="1"/>
    <xf numFmtId="0" fontId="3" fillId="0" borderId="7" xfId="0" applyFont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 wrapText="1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4" fillId="3" borderId="7" xfId="1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165" fontId="3" fillId="3" borderId="1" xfId="0" applyNumberFormat="1" applyFont="1" applyFill="1" applyBorder="1"/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/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3" fillId="3" borderId="0" xfId="3" applyFont="1" applyFill="1" applyBorder="1"/>
    <xf numFmtId="0" fontId="13" fillId="3" borderId="0" xfId="3" applyFont="1" applyFill="1" applyBorder="1" applyAlignment="1">
      <alignment horizontal="left"/>
    </xf>
    <xf numFmtId="0" fontId="3" fillId="3" borderId="0" xfId="3" applyFont="1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2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5" fillId="3" borderId="0" xfId="3" applyFont="1" applyFill="1" applyBorder="1" applyAlignment="1">
      <alignment horizontal="left" vertical="top" wrapText="1"/>
    </xf>
    <xf numFmtId="0" fontId="3" fillId="3" borderId="0" xfId="3" applyFont="1" applyFill="1" applyBorder="1" applyAlignment="1">
      <alignment horizontal="left" vertical="top" wrapText="1"/>
    </xf>
    <xf numFmtId="0" fontId="3" fillId="3" borderId="19" xfId="3" applyFont="1" applyFill="1" applyBorder="1" applyAlignment="1"/>
    <xf numFmtId="0" fontId="3" fillId="3" borderId="0" xfId="3" applyFont="1" applyFill="1" applyBorder="1" applyAlignment="1">
      <alignment horizontal="right"/>
    </xf>
    <xf numFmtId="49" fontId="3" fillId="3" borderId="1" xfId="3" applyNumberFormat="1" applyFont="1" applyFill="1" applyBorder="1" applyAlignment="1">
      <alignment horizontal="center" vertical="center"/>
    </xf>
    <xf numFmtId="0" fontId="3" fillId="3" borderId="25" xfId="3" applyFont="1" applyFill="1" applyBorder="1" applyAlignment="1">
      <alignment horizontal="center" vertical="justify"/>
    </xf>
    <xf numFmtId="49" fontId="4" fillId="3" borderId="17" xfId="3" applyNumberFormat="1" applyFont="1" applyFill="1" applyBorder="1" applyAlignment="1">
      <alignment horizontal="left" vertical="top" wrapText="1"/>
    </xf>
    <xf numFmtId="165" fontId="4" fillId="3" borderId="6" xfId="3" applyNumberFormat="1" applyFont="1" applyFill="1" applyBorder="1" applyAlignment="1">
      <alignment horizontal="center"/>
    </xf>
    <xf numFmtId="165" fontId="3" fillId="3" borderId="18" xfId="3" applyNumberFormat="1" applyFont="1" applyFill="1" applyBorder="1" applyAlignment="1">
      <alignment horizontal="center"/>
    </xf>
    <xf numFmtId="165" fontId="3" fillId="3" borderId="1" xfId="3" applyNumberFormat="1" applyFont="1" applyFill="1" applyBorder="1" applyAlignment="1">
      <alignment horizontal="center"/>
    </xf>
    <xf numFmtId="165" fontId="4" fillId="3" borderId="1" xfId="3" applyNumberFormat="1" applyFont="1" applyFill="1" applyBorder="1" applyAlignment="1">
      <alignment horizontal="center"/>
    </xf>
    <xf numFmtId="0" fontId="4" fillId="3" borderId="0" xfId="3" applyFont="1" applyFill="1" applyBorder="1"/>
    <xf numFmtId="0" fontId="3" fillId="3" borderId="7" xfId="3" applyFont="1" applyFill="1" applyBorder="1" applyAlignment="1">
      <alignment horizontal="left" vertical="top" wrapText="1"/>
    </xf>
    <xf numFmtId="165" fontId="3" fillId="3" borderId="0" xfId="3" applyNumberFormat="1" applyFont="1" applyFill="1" applyBorder="1"/>
    <xf numFmtId="164" fontId="4" fillId="3" borderId="9" xfId="0" applyNumberFormat="1" applyFont="1" applyFill="1" applyBorder="1" applyAlignment="1">
      <alignment horizontal="left"/>
    </xf>
    <xf numFmtId="0" fontId="3" fillId="3" borderId="1" xfId="0" applyNumberFormat="1" applyFont="1" applyFill="1" applyBorder="1" applyAlignment="1">
      <alignment wrapText="1"/>
    </xf>
    <xf numFmtId="0" fontId="3" fillId="3" borderId="0" xfId="0" applyFont="1" applyFill="1" applyBorder="1" applyAlignment="1"/>
    <xf numFmtId="0" fontId="8" fillId="3" borderId="0" xfId="0" applyFont="1" applyFill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4" fontId="4" fillId="0" borderId="13" xfId="0" applyNumberFormat="1" applyFont="1" applyBorder="1"/>
    <xf numFmtId="0" fontId="3" fillId="0" borderId="1" xfId="3" applyFont="1" applyBorder="1" applyAlignment="1">
      <alignment horizontal="center" vertical="justify"/>
    </xf>
    <xf numFmtId="0" fontId="3" fillId="0" borderId="1" xfId="3" applyFont="1" applyBorder="1" applyAlignment="1">
      <alignment horizontal="left" vertical="top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left" vertical="top" wrapText="1"/>
    </xf>
    <xf numFmtId="49" fontId="4" fillId="0" borderId="1" xfId="3" applyNumberFormat="1" applyFont="1" applyFill="1" applyBorder="1" applyAlignment="1">
      <alignment horizontal="left" vertical="top" wrapText="1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165" fontId="3" fillId="0" borderId="26" xfId="4" applyNumberFormat="1" applyFont="1" applyFill="1" applyBorder="1" applyAlignment="1">
      <alignment horizontal="right" wrapText="1"/>
    </xf>
    <xf numFmtId="165" fontId="3" fillId="0" borderId="26" xfId="0" applyNumberFormat="1" applyFont="1" applyFill="1" applyBorder="1" applyAlignment="1">
      <alignment horizontal="right" wrapText="1"/>
    </xf>
    <xf numFmtId="165" fontId="4" fillId="0" borderId="7" xfId="0" applyNumberFormat="1" applyFont="1" applyBorder="1"/>
    <xf numFmtId="165" fontId="3" fillId="0" borderId="1" xfId="0" applyNumberFormat="1" applyFont="1" applyFill="1" applyBorder="1" applyAlignment="1">
      <alignment horizontal="right" wrapText="1"/>
    </xf>
    <xf numFmtId="165" fontId="3" fillId="0" borderId="7" xfId="0" applyNumberFormat="1" applyFont="1" applyBorder="1"/>
    <xf numFmtId="165" fontId="3" fillId="0" borderId="7" xfId="0" applyNumberFormat="1" applyFont="1" applyFill="1" applyBorder="1"/>
    <xf numFmtId="165" fontId="4" fillId="0" borderId="7" xfId="0" applyNumberFormat="1" applyFont="1" applyFill="1" applyBorder="1"/>
    <xf numFmtId="165" fontId="3" fillId="0" borderId="1" xfId="0" applyNumberFormat="1" applyFont="1" applyBorder="1"/>
    <xf numFmtId="0" fontId="3" fillId="3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49" fontId="3" fillId="0" borderId="8" xfId="1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18" fillId="0" borderId="0" xfId="0" applyFont="1"/>
    <xf numFmtId="165" fontId="4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164" fontId="3" fillId="3" borderId="9" xfId="0" applyNumberFormat="1" applyFont="1" applyFill="1" applyBorder="1" applyAlignment="1">
      <alignment horizontal="right"/>
    </xf>
    <xf numFmtId="0" fontId="3" fillId="3" borderId="5" xfId="2" applyFont="1" applyFill="1" applyBorder="1" applyAlignment="1">
      <alignment vertical="top" wrapText="1"/>
    </xf>
    <xf numFmtId="49" fontId="3" fillId="0" borderId="1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4" fillId="2" borderId="17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15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2" fontId="3" fillId="0" borderId="1" xfId="0" applyNumberFormat="1" applyFont="1" applyBorder="1"/>
    <xf numFmtId="49" fontId="3" fillId="3" borderId="9" xfId="1" applyNumberFormat="1" applyFont="1" applyFill="1" applyBorder="1" applyAlignment="1">
      <alignment horizontal="center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6" fontId="4" fillId="0" borderId="7" xfId="0" applyNumberFormat="1" applyFont="1" applyFill="1" applyBorder="1" applyAlignment="1">
      <alignment horizontal="right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2" fontId="4" fillId="0" borderId="1" xfId="0" applyNumberFormat="1" applyFont="1" applyBorder="1"/>
    <xf numFmtId="168" fontId="3" fillId="0" borderId="1" xfId="0" applyNumberFormat="1" applyFont="1" applyBorder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4" fillId="3" borderId="0" xfId="3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 wrapText="1"/>
    </xf>
    <xf numFmtId="164" fontId="3" fillId="0" borderId="7" xfId="0" applyNumberFormat="1" applyFont="1" applyFill="1" applyBorder="1"/>
    <xf numFmtId="164" fontId="4" fillId="3" borderId="9" xfId="0" applyNumberFormat="1" applyFont="1" applyFill="1" applyBorder="1" applyAlignment="1">
      <alignment horizontal="right"/>
    </xf>
    <xf numFmtId="0" fontId="4" fillId="2" borderId="5" xfId="2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center"/>
    </xf>
    <xf numFmtId="49" fontId="4" fillId="2" borderId="24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right"/>
    </xf>
    <xf numFmtId="164" fontId="4" fillId="2" borderId="1" xfId="0" applyNumberFormat="1" applyFont="1" applyFill="1" applyBorder="1"/>
    <xf numFmtId="49" fontId="4" fillId="2" borderId="7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49" fontId="4" fillId="2" borderId="8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9" fontId="4" fillId="2" borderId="11" xfId="2" applyNumberFormat="1" applyFont="1" applyFill="1" applyBorder="1" applyAlignment="1" applyProtection="1">
      <alignment horizontal="center"/>
    </xf>
    <xf numFmtId="0" fontId="4" fillId="2" borderId="1" xfId="2" applyFont="1" applyFill="1" applyBorder="1" applyAlignment="1">
      <alignment vertical="top" wrapText="1"/>
    </xf>
    <xf numFmtId="165" fontId="4" fillId="2" borderId="1" xfId="0" applyNumberFormat="1" applyFont="1" applyFill="1" applyBorder="1"/>
  </cellXfs>
  <cellStyles count="6">
    <cellStyle name="Обычный" xfId="0" builtinId="0"/>
    <cellStyle name="Обычный 2" xfId="5"/>
    <cellStyle name="Обычный_reports-dohod-NC" xfId="1"/>
    <cellStyle name="Обычный_tmp305" xfId="2"/>
    <cellStyle name="Обычный_З_15_Приложение 16 - Источники дефицита" xfId="3"/>
    <cellStyle name="Финансовый" xfId="4" builtinId="3"/>
  </cellStyles>
  <dxfs count="7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view="pageBreakPreview" zoomScaleNormal="75" zoomScaleSheetLayoutView="100" workbookViewId="0">
      <selection activeCell="C5" sqref="C5:E5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31" customWidth="1"/>
    <col min="5" max="5" width="14.85546875" style="31" customWidth="1"/>
    <col min="6" max="6" width="11.140625" style="213" customWidth="1"/>
    <col min="7" max="8" width="8.5703125" style="214"/>
    <col min="9" max="16384" width="8.5703125" style="31"/>
  </cols>
  <sheetData>
    <row r="1" spans="1:8" ht="107.25" customHeight="1">
      <c r="A1" s="29"/>
      <c r="B1" s="29"/>
      <c r="C1" s="230" t="s">
        <v>223</v>
      </c>
      <c r="D1" s="230"/>
      <c r="E1" s="230"/>
    </row>
    <row r="2" spans="1:8" ht="41.25" customHeight="1">
      <c r="A2" s="236" t="s">
        <v>146</v>
      </c>
      <c r="B2" s="236"/>
      <c r="C2" s="236"/>
      <c r="D2" s="236"/>
      <c r="E2" s="236"/>
    </row>
    <row r="3" spans="1:8">
      <c r="A3" s="106"/>
      <c r="B3" s="106"/>
      <c r="C3" s="237" t="s">
        <v>0</v>
      </c>
      <c r="D3" s="237"/>
      <c r="E3" s="237"/>
    </row>
    <row r="4" spans="1:8" ht="32.25" customHeight="1">
      <c r="A4" s="232" t="s">
        <v>1</v>
      </c>
      <c r="B4" s="234" t="s">
        <v>2</v>
      </c>
      <c r="C4" s="231" t="s">
        <v>3</v>
      </c>
      <c r="D4" s="231"/>
      <c r="E4" s="231"/>
    </row>
    <row r="5" spans="1:8" ht="31.5">
      <c r="A5" s="233"/>
      <c r="B5" s="235"/>
      <c r="C5" s="145" t="s">
        <v>224</v>
      </c>
      <c r="D5" s="145" t="s">
        <v>225</v>
      </c>
      <c r="E5" s="145" t="s">
        <v>226</v>
      </c>
    </row>
    <row r="6" spans="1:8">
      <c r="A6" s="32">
        <v>1</v>
      </c>
      <c r="B6" s="32">
        <v>2</v>
      </c>
      <c r="C6" s="33">
        <v>3</v>
      </c>
      <c r="D6" s="33">
        <v>4</v>
      </c>
      <c r="E6" s="33">
        <v>5</v>
      </c>
    </row>
    <row r="7" spans="1:8">
      <c r="A7" s="34"/>
      <c r="B7" s="35" t="s">
        <v>4</v>
      </c>
      <c r="C7" s="36">
        <f>C8+C21+C32</f>
        <v>3118.4870000000001</v>
      </c>
      <c r="D7" s="36">
        <f>D8+D21+D32</f>
        <v>3136.0529999999999</v>
      </c>
      <c r="E7" s="36">
        <f>D7/C7*100</f>
        <v>100.5632859781041</v>
      </c>
    </row>
    <row r="8" spans="1:8">
      <c r="A8" s="37" t="s">
        <v>66</v>
      </c>
      <c r="B8" s="35" t="s">
        <v>70</v>
      </c>
      <c r="C8" s="38">
        <f>C9+C12+C14+C19+C17</f>
        <v>1096.4000000000001</v>
      </c>
      <c r="D8" s="38">
        <f>D9+D12+D14+D19+D17</f>
        <v>1114.866</v>
      </c>
      <c r="E8" s="36">
        <f t="shared" ref="E8:E33" si="0">D8/C8*100</f>
        <v>101.68423932871214</v>
      </c>
    </row>
    <row r="9" spans="1:8">
      <c r="A9" s="37" t="s">
        <v>67</v>
      </c>
      <c r="B9" s="35" t="s">
        <v>5</v>
      </c>
      <c r="C9" s="38">
        <f t="shared" ref="C9:E10" si="1">SUM(C10)</f>
        <v>30</v>
      </c>
      <c r="D9" s="38">
        <f t="shared" si="1"/>
        <v>38.058</v>
      </c>
      <c r="E9" s="36">
        <f t="shared" si="0"/>
        <v>126.86</v>
      </c>
    </row>
    <row r="10" spans="1:8" ht="16.5" thickBot="1">
      <c r="A10" s="37" t="s">
        <v>6</v>
      </c>
      <c r="B10" s="35" t="s">
        <v>7</v>
      </c>
      <c r="C10" s="175">
        <f t="shared" si="1"/>
        <v>30</v>
      </c>
      <c r="D10" s="175">
        <f t="shared" si="1"/>
        <v>38.058</v>
      </c>
      <c r="E10" s="36">
        <f t="shared" si="0"/>
        <v>126.86</v>
      </c>
    </row>
    <row r="11" spans="1:8" ht="63">
      <c r="A11" s="39" t="s">
        <v>71</v>
      </c>
      <c r="B11" s="22" t="s">
        <v>72</v>
      </c>
      <c r="C11" s="184">
        <v>30</v>
      </c>
      <c r="D11" s="183">
        <v>38.058</v>
      </c>
      <c r="E11" s="248">
        <f t="shared" si="0"/>
        <v>126.86</v>
      </c>
    </row>
    <row r="12" spans="1:8">
      <c r="A12" s="37" t="s">
        <v>68</v>
      </c>
      <c r="B12" s="35" t="s">
        <v>73</v>
      </c>
      <c r="C12" s="185">
        <f>SUM(C13)</f>
        <v>75</v>
      </c>
      <c r="D12" s="185">
        <f>SUM(D13)</f>
        <v>89.39</v>
      </c>
      <c r="E12" s="36">
        <f t="shared" si="0"/>
        <v>119.18666666666667</v>
      </c>
    </row>
    <row r="13" spans="1:8" ht="33" customHeight="1">
      <c r="A13" s="39" t="s">
        <v>74</v>
      </c>
      <c r="B13" s="40" t="s">
        <v>75</v>
      </c>
      <c r="C13" s="186">
        <f>45+30</f>
        <v>75</v>
      </c>
      <c r="D13" s="174">
        <v>89.39</v>
      </c>
      <c r="E13" s="248">
        <f t="shared" si="0"/>
        <v>119.18666666666667</v>
      </c>
    </row>
    <row r="14" spans="1:8">
      <c r="A14" s="37" t="s">
        <v>69</v>
      </c>
      <c r="B14" s="5" t="s">
        <v>8</v>
      </c>
      <c r="C14" s="185">
        <f>SUM(C15+C16)</f>
        <v>492.4</v>
      </c>
      <c r="D14" s="185">
        <f>SUM(D15+D16)</f>
        <v>480.61799999999999</v>
      </c>
      <c r="E14" s="36">
        <f t="shared" si="0"/>
        <v>97.607229894394806</v>
      </c>
    </row>
    <row r="15" spans="1:8" ht="31.5">
      <c r="A15" s="39" t="s">
        <v>76</v>
      </c>
      <c r="B15" s="40" t="s">
        <v>77</v>
      </c>
      <c r="C15" s="194">
        <v>355</v>
      </c>
      <c r="D15" s="174">
        <v>337.048</v>
      </c>
      <c r="E15" s="248">
        <f t="shared" si="0"/>
        <v>94.943098591549287</v>
      </c>
    </row>
    <row r="16" spans="1:8" s="2" customFormat="1" ht="31.5">
      <c r="A16" s="39" t="s">
        <v>78</v>
      </c>
      <c r="B16" s="40" t="s">
        <v>79</v>
      </c>
      <c r="C16" s="194">
        <v>137.4</v>
      </c>
      <c r="D16" s="174">
        <v>143.57</v>
      </c>
      <c r="E16" s="248">
        <f t="shared" si="0"/>
        <v>104.490538573508</v>
      </c>
      <c r="F16" s="215"/>
      <c r="G16" s="216"/>
      <c r="H16" s="216"/>
    </row>
    <row r="17" spans="1:8" s="2" customFormat="1" ht="47.25">
      <c r="A17" s="37" t="s">
        <v>215</v>
      </c>
      <c r="B17" s="5" t="s">
        <v>216</v>
      </c>
      <c r="C17" s="223">
        <f>C18</f>
        <v>204</v>
      </c>
      <c r="D17" s="223">
        <f t="shared" ref="D17:E17" si="2">D18</f>
        <v>210.95</v>
      </c>
      <c r="E17" s="36">
        <f t="shared" si="0"/>
        <v>103.40686274509802</v>
      </c>
      <c r="F17" s="215"/>
      <c r="G17" s="216"/>
      <c r="H17" s="216"/>
    </row>
    <row r="18" spans="1:8" s="2" customFormat="1" ht="63">
      <c r="A18" s="39" t="s">
        <v>217</v>
      </c>
      <c r="B18" s="40" t="s">
        <v>218</v>
      </c>
      <c r="C18" s="221">
        <f>99+31+56+18</f>
        <v>204</v>
      </c>
      <c r="D18" s="222">
        <v>210.95</v>
      </c>
      <c r="E18" s="248">
        <f t="shared" si="0"/>
        <v>103.40686274509802</v>
      </c>
      <c r="F18" s="215"/>
      <c r="G18" s="216"/>
      <c r="H18" s="216"/>
    </row>
    <row r="19" spans="1:8" s="2" customFormat="1" ht="37.9" customHeight="1">
      <c r="A19" s="37" t="s">
        <v>175</v>
      </c>
      <c r="B19" s="5" t="s">
        <v>176</v>
      </c>
      <c r="C19" s="185">
        <f>SUM(C20)</f>
        <v>295</v>
      </c>
      <c r="D19" s="185">
        <f>SUM(D20)</f>
        <v>295.85000000000002</v>
      </c>
      <c r="E19" s="36">
        <f t="shared" si="0"/>
        <v>100.28813559322035</v>
      </c>
      <c r="F19" s="215"/>
      <c r="G19" s="216"/>
      <c r="H19" s="216"/>
    </row>
    <row r="20" spans="1:8" ht="47.25">
      <c r="A20" s="39" t="s">
        <v>177</v>
      </c>
      <c r="B20" s="42" t="s">
        <v>178</v>
      </c>
      <c r="C20" s="186">
        <f>150+145</f>
        <v>295</v>
      </c>
      <c r="D20" s="174">
        <v>295.85000000000002</v>
      </c>
      <c r="E20" s="248">
        <f t="shared" si="0"/>
        <v>100.28813559322035</v>
      </c>
    </row>
    <row r="21" spans="1:8" ht="38.450000000000003" customHeight="1">
      <c r="A21" s="43" t="s">
        <v>80</v>
      </c>
      <c r="B21" s="44" t="s">
        <v>81</v>
      </c>
      <c r="C21" s="185">
        <f>C22+C24+C26+C29</f>
        <v>2007.087</v>
      </c>
      <c r="D21" s="185">
        <f t="shared" ref="D21:E21" si="3">D22+D24+D26+D29</f>
        <v>2006.1870000000001</v>
      </c>
      <c r="E21" s="36">
        <f t="shared" si="0"/>
        <v>99.955158894457497</v>
      </c>
    </row>
    <row r="22" spans="1:8" ht="17.25" customHeight="1">
      <c r="A22" s="37" t="s">
        <v>143</v>
      </c>
      <c r="B22" s="44" t="s">
        <v>144</v>
      </c>
      <c r="C22" s="185">
        <f>C23</f>
        <v>359.4</v>
      </c>
      <c r="D22" s="185">
        <f t="shared" ref="D22:E22" si="4">D23</f>
        <v>359.4</v>
      </c>
      <c r="E22" s="36">
        <f t="shared" si="0"/>
        <v>100</v>
      </c>
    </row>
    <row r="23" spans="1:8" ht="31.5" customHeight="1">
      <c r="A23" s="39" t="s">
        <v>157</v>
      </c>
      <c r="B23" s="30" t="s">
        <v>156</v>
      </c>
      <c r="C23" s="187">
        <v>359.4</v>
      </c>
      <c r="D23" s="187">
        <v>359.4</v>
      </c>
      <c r="E23" s="248">
        <f t="shared" si="0"/>
        <v>100</v>
      </c>
    </row>
    <row r="24" spans="1:8" ht="31.5" customHeight="1">
      <c r="A24" s="37" t="s">
        <v>179</v>
      </c>
      <c r="B24" s="45" t="s">
        <v>180</v>
      </c>
      <c r="C24" s="185">
        <f>C25</f>
        <v>480.65</v>
      </c>
      <c r="D24" s="185">
        <f t="shared" ref="D24:E24" si="5">D25</f>
        <v>479.75</v>
      </c>
      <c r="E24" s="36">
        <f t="shared" si="0"/>
        <v>99.8127535628836</v>
      </c>
    </row>
    <row r="25" spans="1:8" ht="31.5" customHeight="1">
      <c r="A25" s="39" t="s">
        <v>182</v>
      </c>
      <c r="B25" s="42" t="s">
        <v>181</v>
      </c>
      <c r="C25" s="187">
        <f>145.7+43.2-6.75+101.7+196.8</f>
        <v>480.65</v>
      </c>
      <c r="D25" s="187">
        <v>479.75</v>
      </c>
      <c r="E25" s="248">
        <f t="shared" si="0"/>
        <v>99.8127535628836</v>
      </c>
    </row>
    <row r="26" spans="1:8">
      <c r="A26" s="37" t="s">
        <v>82</v>
      </c>
      <c r="B26" s="45" t="s">
        <v>83</v>
      </c>
      <c r="C26" s="185">
        <f>SUM(C27+C28)</f>
        <v>109.6</v>
      </c>
      <c r="D26" s="185">
        <f>SUM(D27+D28)</f>
        <v>109.6</v>
      </c>
      <c r="E26" s="36">
        <f t="shared" si="0"/>
        <v>100</v>
      </c>
    </row>
    <row r="27" spans="1:8" ht="94.5">
      <c r="A27" s="39" t="s">
        <v>151</v>
      </c>
      <c r="B27" s="67" t="s">
        <v>141</v>
      </c>
      <c r="C27" s="187">
        <v>0.3</v>
      </c>
      <c r="D27" s="187">
        <v>0.3</v>
      </c>
      <c r="E27" s="248">
        <f t="shared" si="0"/>
        <v>100</v>
      </c>
    </row>
    <row r="28" spans="1:8" ht="33" customHeight="1">
      <c r="A28" s="39" t="s">
        <v>152</v>
      </c>
      <c r="B28" s="22" t="s">
        <v>84</v>
      </c>
      <c r="C28" s="188">
        <v>109.3</v>
      </c>
      <c r="D28" s="188">
        <v>109.3</v>
      </c>
      <c r="E28" s="248">
        <f t="shared" si="0"/>
        <v>100</v>
      </c>
    </row>
    <row r="29" spans="1:8" ht="21" customHeight="1">
      <c r="A29" s="37" t="s">
        <v>85</v>
      </c>
      <c r="B29" s="35" t="s">
        <v>86</v>
      </c>
      <c r="C29" s="189">
        <f>C30+C31</f>
        <v>1057.4370000000001</v>
      </c>
      <c r="D29" s="189">
        <f t="shared" ref="D29:E29" si="6">D30+D31</f>
        <v>1057.4370000000001</v>
      </c>
      <c r="E29" s="36">
        <f t="shared" si="0"/>
        <v>100</v>
      </c>
    </row>
    <row r="30" spans="1:8" ht="66" customHeight="1">
      <c r="A30" s="39" t="s">
        <v>147</v>
      </c>
      <c r="B30" s="42" t="s">
        <v>87</v>
      </c>
      <c r="C30" s="190">
        <f>537.2+30+250+95+80+28</f>
        <v>1020.2</v>
      </c>
      <c r="D30" s="190">
        <v>1020.2</v>
      </c>
      <c r="E30" s="248">
        <f t="shared" si="0"/>
        <v>100</v>
      </c>
    </row>
    <row r="31" spans="1:8" ht="31.5">
      <c r="A31" s="39" t="s">
        <v>206</v>
      </c>
      <c r="B31" s="42" t="s">
        <v>207</v>
      </c>
      <c r="C31" s="190">
        <v>37.237000000000002</v>
      </c>
      <c r="D31" s="190">
        <v>37.237000000000002</v>
      </c>
      <c r="E31" s="248">
        <f t="shared" si="0"/>
        <v>100</v>
      </c>
    </row>
    <row r="32" spans="1:8">
      <c r="A32" s="43" t="s">
        <v>219</v>
      </c>
      <c r="B32" s="226" t="s">
        <v>220</v>
      </c>
      <c r="C32" s="228">
        <f>C33</f>
        <v>15</v>
      </c>
      <c r="D32" s="228">
        <f t="shared" ref="D32:E32" si="7">D33</f>
        <v>15</v>
      </c>
      <c r="E32" s="36">
        <f t="shared" si="0"/>
        <v>100</v>
      </c>
    </row>
    <row r="33" spans="1:5">
      <c r="A33" s="11" t="s">
        <v>221</v>
      </c>
      <c r="B33" s="227" t="s">
        <v>222</v>
      </c>
      <c r="C33" s="219">
        <v>15</v>
      </c>
      <c r="D33" s="219">
        <v>15</v>
      </c>
      <c r="E33" s="248">
        <f t="shared" si="0"/>
        <v>100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9"/>
  <sheetViews>
    <sheetView view="pageBreakPreview" zoomScale="90" zoomScaleNormal="75" zoomScaleSheetLayoutView="90" workbookViewId="0">
      <selection activeCell="J5" sqref="J5:L5"/>
    </sheetView>
  </sheetViews>
  <sheetFormatPr defaultColWidth="8.5703125" defaultRowHeight="15.75"/>
  <cols>
    <col min="1" max="1" width="86.7109375" style="46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29" customWidth="1"/>
    <col min="9" max="9" width="7.85546875" style="29" customWidth="1"/>
    <col min="10" max="10" width="16.85546875" style="49" customWidth="1"/>
    <col min="11" max="11" width="13.85546875" style="29" customWidth="1"/>
    <col min="12" max="12" width="15.85546875" style="29" customWidth="1"/>
    <col min="13" max="13" width="8.5703125" style="202"/>
    <col min="14" max="15" width="8.5703125" style="217"/>
    <col min="16" max="16384" width="8.5703125" style="29"/>
  </cols>
  <sheetData>
    <row r="1" spans="1:15" ht="93" customHeight="1">
      <c r="A1" s="103"/>
      <c r="B1" s="104"/>
      <c r="C1" s="104"/>
      <c r="D1" s="104"/>
      <c r="E1" s="104"/>
      <c r="F1" s="104"/>
      <c r="G1" s="105"/>
      <c r="H1" s="172"/>
      <c r="I1" s="172"/>
      <c r="J1" s="230" t="s">
        <v>227</v>
      </c>
      <c r="K1" s="230"/>
      <c r="L1" s="230"/>
    </row>
    <row r="2" spans="1:15" ht="57.75" customHeight="1">
      <c r="A2" s="239" t="s">
        <v>228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5">
      <c r="A3" s="103"/>
      <c r="B3" s="104"/>
      <c r="C3" s="104"/>
      <c r="D3" s="104"/>
      <c r="E3" s="104"/>
      <c r="F3" s="104"/>
      <c r="G3" s="104"/>
      <c r="H3" s="106"/>
      <c r="I3" s="106"/>
      <c r="J3" s="107"/>
      <c r="K3" s="106"/>
      <c r="L3" s="106" t="s">
        <v>167</v>
      </c>
    </row>
    <row r="4" spans="1:15" ht="15.75" customHeight="1">
      <c r="A4" s="238" t="s">
        <v>9</v>
      </c>
      <c r="B4" s="238" t="s">
        <v>18</v>
      </c>
      <c r="C4" s="238" t="s">
        <v>10</v>
      </c>
      <c r="D4" s="238" t="s">
        <v>168</v>
      </c>
      <c r="E4" s="238" t="s">
        <v>169</v>
      </c>
      <c r="F4" s="238"/>
      <c r="G4" s="238"/>
      <c r="H4" s="238"/>
      <c r="I4" s="238" t="s">
        <v>170</v>
      </c>
      <c r="J4" s="238" t="s">
        <v>62</v>
      </c>
      <c r="K4" s="238"/>
      <c r="L4" s="238"/>
    </row>
    <row r="5" spans="1:15" ht="31.5">
      <c r="A5" s="238" t="s">
        <v>171</v>
      </c>
      <c r="B5" s="238" t="s">
        <v>171</v>
      </c>
      <c r="C5" s="238" t="s">
        <v>171</v>
      </c>
      <c r="D5" s="238" t="s">
        <v>171</v>
      </c>
      <c r="E5" s="238" t="s">
        <v>171</v>
      </c>
      <c r="F5" s="238"/>
      <c r="G5" s="238"/>
      <c r="H5" s="238"/>
      <c r="I5" s="238" t="s">
        <v>171</v>
      </c>
      <c r="J5" s="145" t="s">
        <v>224</v>
      </c>
      <c r="K5" s="145" t="s">
        <v>225</v>
      </c>
      <c r="L5" s="145" t="s">
        <v>226</v>
      </c>
    </row>
    <row r="6" spans="1:15">
      <c r="A6" s="108">
        <v>1</v>
      </c>
      <c r="B6" s="7">
        <v>2</v>
      </c>
      <c r="C6" s="7">
        <v>3</v>
      </c>
      <c r="D6" s="7">
        <v>4</v>
      </c>
      <c r="E6" s="7">
        <v>5</v>
      </c>
      <c r="F6" s="109">
        <v>6</v>
      </c>
      <c r="G6" s="7">
        <v>7</v>
      </c>
      <c r="H6" s="70">
        <v>8</v>
      </c>
      <c r="I6" s="70">
        <v>9</v>
      </c>
      <c r="J6" s="70">
        <v>10</v>
      </c>
      <c r="K6" s="70">
        <v>11</v>
      </c>
      <c r="L6" s="70">
        <v>12</v>
      </c>
    </row>
    <row r="7" spans="1:15" s="48" customFormat="1">
      <c r="A7" s="110" t="s">
        <v>19</v>
      </c>
      <c r="B7" s="111"/>
      <c r="C7" s="111"/>
      <c r="D7" s="111"/>
      <c r="E7" s="111"/>
      <c r="F7" s="112"/>
      <c r="G7" s="113"/>
      <c r="H7" s="114"/>
      <c r="I7" s="114"/>
      <c r="J7" s="115">
        <f>J8</f>
        <v>3418.4460000000004</v>
      </c>
      <c r="K7" s="115">
        <f>K8</f>
        <v>3351.4340000000002</v>
      </c>
      <c r="L7" s="115">
        <f>K7/J7*100</f>
        <v>98.039694059815474</v>
      </c>
      <c r="M7" s="203"/>
      <c r="N7" s="218"/>
      <c r="O7" s="218"/>
    </row>
    <row r="8" spans="1:15" ht="31.5">
      <c r="A8" s="110" t="s">
        <v>145</v>
      </c>
      <c r="B8" s="111">
        <v>919</v>
      </c>
      <c r="C8" s="116"/>
      <c r="D8" s="116"/>
      <c r="E8" s="7"/>
      <c r="F8" s="7"/>
      <c r="G8" s="7"/>
      <c r="H8" s="7"/>
      <c r="I8" s="117"/>
      <c r="J8" s="115">
        <f>J9+J62+J89+J105+J126+J133+J71</f>
        <v>3418.4460000000004</v>
      </c>
      <c r="K8" s="115">
        <f>K9+K62+K89+K105+K126+K133+K71</f>
        <v>3351.4340000000002</v>
      </c>
      <c r="L8" s="115">
        <f t="shared" ref="L8:L71" si="0">K8/J8*100</f>
        <v>98.039694059815474</v>
      </c>
    </row>
    <row r="9" spans="1:15">
      <c r="A9" s="110" t="s">
        <v>12</v>
      </c>
      <c r="B9" s="111">
        <v>919</v>
      </c>
      <c r="C9" s="111" t="s">
        <v>13</v>
      </c>
      <c r="D9" s="111"/>
      <c r="E9" s="118"/>
      <c r="F9" s="118"/>
      <c r="G9" s="118"/>
      <c r="H9" s="118"/>
      <c r="I9" s="112"/>
      <c r="J9" s="115">
        <f>J10+J19+J42+J48</f>
        <v>1596.9599999999998</v>
      </c>
      <c r="K9" s="115">
        <f t="shared" ref="K9" si="1">K10+K19+K42+K48</f>
        <v>1545.009</v>
      </c>
      <c r="L9" s="115">
        <f t="shared" si="0"/>
        <v>96.7468815749925</v>
      </c>
    </row>
    <row r="10" spans="1:15" ht="31.5">
      <c r="A10" s="119" t="s">
        <v>29</v>
      </c>
      <c r="B10" s="111">
        <v>919</v>
      </c>
      <c r="C10" s="118" t="s">
        <v>13</v>
      </c>
      <c r="D10" s="118" t="s">
        <v>24</v>
      </c>
      <c r="E10" s="118"/>
      <c r="F10" s="118"/>
      <c r="G10" s="118"/>
      <c r="H10" s="118"/>
      <c r="I10" s="120"/>
      <c r="J10" s="121">
        <f>J11</f>
        <v>543.66800000000001</v>
      </c>
      <c r="K10" s="121">
        <f t="shared" ref="K10:K14" si="2">K11</f>
        <v>532.428</v>
      </c>
      <c r="L10" s="115">
        <f t="shared" si="0"/>
        <v>97.932561784029957</v>
      </c>
    </row>
    <row r="11" spans="1:15">
      <c r="A11" s="94" t="s">
        <v>125</v>
      </c>
      <c r="B11" s="111">
        <v>919</v>
      </c>
      <c r="C11" s="7" t="s">
        <v>13</v>
      </c>
      <c r="D11" s="7" t="s">
        <v>24</v>
      </c>
      <c r="E11" s="7" t="s">
        <v>30</v>
      </c>
      <c r="F11" s="7"/>
      <c r="G11" s="7"/>
      <c r="H11" s="7"/>
      <c r="I11" s="71"/>
      <c r="J11" s="122">
        <f>J12</f>
        <v>543.66800000000001</v>
      </c>
      <c r="K11" s="122">
        <f t="shared" si="2"/>
        <v>532.428</v>
      </c>
      <c r="L11" s="52">
        <f t="shared" si="0"/>
        <v>97.932561784029957</v>
      </c>
    </row>
    <row r="12" spans="1:15">
      <c r="A12" s="76" t="s">
        <v>123</v>
      </c>
      <c r="B12" s="111">
        <v>919</v>
      </c>
      <c r="C12" s="7" t="s">
        <v>13</v>
      </c>
      <c r="D12" s="7" t="s">
        <v>24</v>
      </c>
      <c r="E12" s="7">
        <v>65</v>
      </c>
      <c r="F12" s="7">
        <v>1</v>
      </c>
      <c r="G12" s="118"/>
      <c r="H12" s="118"/>
      <c r="I12" s="120"/>
      <c r="J12" s="122">
        <f>J13+J16</f>
        <v>543.66800000000001</v>
      </c>
      <c r="K12" s="122">
        <f>K13+K16</f>
        <v>532.428</v>
      </c>
      <c r="L12" s="52">
        <f t="shared" si="0"/>
        <v>97.932561784029957</v>
      </c>
    </row>
    <row r="13" spans="1:15">
      <c r="A13" s="95" t="s">
        <v>108</v>
      </c>
      <c r="B13" s="111">
        <v>919</v>
      </c>
      <c r="C13" s="70" t="s">
        <v>13</v>
      </c>
      <c r="D13" s="70" t="s">
        <v>24</v>
      </c>
      <c r="E13" s="70" t="s">
        <v>30</v>
      </c>
      <c r="F13" s="70" t="s">
        <v>20</v>
      </c>
      <c r="G13" s="70" t="s">
        <v>33</v>
      </c>
      <c r="H13" s="70" t="s">
        <v>34</v>
      </c>
      <c r="I13" s="120"/>
      <c r="J13" s="122">
        <f>J14</f>
        <v>363.90000000000003</v>
      </c>
      <c r="K13" s="122">
        <f t="shared" si="2"/>
        <v>352.66</v>
      </c>
      <c r="L13" s="52">
        <f t="shared" si="0"/>
        <v>96.911239351470186</v>
      </c>
    </row>
    <row r="14" spans="1:15" ht="47.25">
      <c r="A14" s="95" t="s">
        <v>99</v>
      </c>
      <c r="B14" s="111">
        <v>919</v>
      </c>
      <c r="C14" s="70" t="s">
        <v>13</v>
      </c>
      <c r="D14" s="70" t="s">
        <v>24</v>
      </c>
      <c r="E14" s="70" t="s">
        <v>30</v>
      </c>
      <c r="F14" s="70" t="s">
        <v>20</v>
      </c>
      <c r="G14" s="70" t="s">
        <v>33</v>
      </c>
      <c r="H14" s="70" t="s">
        <v>34</v>
      </c>
      <c r="I14" s="71" t="s">
        <v>101</v>
      </c>
      <c r="J14" s="122">
        <f>J15</f>
        <v>363.90000000000003</v>
      </c>
      <c r="K14" s="122">
        <f t="shared" si="2"/>
        <v>352.66</v>
      </c>
      <c r="L14" s="52">
        <f t="shared" si="0"/>
        <v>96.911239351470186</v>
      </c>
    </row>
    <row r="15" spans="1:15" ht="21" customHeight="1">
      <c r="A15" s="95" t="s">
        <v>100</v>
      </c>
      <c r="B15" s="111">
        <v>919</v>
      </c>
      <c r="C15" s="70" t="s">
        <v>13</v>
      </c>
      <c r="D15" s="70" t="s">
        <v>24</v>
      </c>
      <c r="E15" s="70" t="s">
        <v>30</v>
      </c>
      <c r="F15" s="70" t="s">
        <v>20</v>
      </c>
      <c r="G15" s="70" t="s">
        <v>33</v>
      </c>
      <c r="H15" s="70" t="s">
        <v>34</v>
      </c>
      <c r="I15" s="71" t="s">
        <v>102</v>
      </c>
      <c r="J15" s="122">
        <f>292.8+60-0.9-10-10+47-6-20+11</f>
        <v>363.90000000000003</v>
      </c>
      <c r="K15" s="122">
        <v>352.66</v>
      </c>
      <c r="L15" s="52">
        <f t="shared" si="0"/>
        <v>96.911239351470186</v>
      </c>
    </row>
    <row r="16" spans="1:15" ht="35.25" customHeight="1">
      <c r="A16" s="22" t="s">
        <v>186</v>
      </c>
      <c r="B16" s="111">
        <v>919</v>
      </c>
      <c r="C16" s="3" t="s">
        <v>13</v>
      </c>
      <c r="D16" s="3" t="s">
        <v>24</v>
      </c>
      <c r="E16" s="3" t="s">
        <v>30</v>
      </c>
      <c r="F16" s="3" t="s">
        <v>20</v>
      </c>
      <c r="G16" s="3" t="s">
        <v>33</v>
      </c>
      <c r="H16" s="3" t="s">
        <v>187</v>
      </c>
      <c r="I16" s="20"/>
      <c r="J16" s="122">
        <f t="shared" ref="J16:K17" si="3">J17</f>
        <v>179.768</v>
      </c>
      <c r="K16" s="122">
        <f t="shared" si="3"/>
        <v>179.768</v>
      </c>
      <c r="L16" s="52">
        <f t="shared" si="0"/>
        <v>100</v>
      </c>
    </row>
    <row r="17" spans="1:15" ht="52.5" customHeight="1">
      <c r="A17" s="21" t="s">
        <v>99</v>
      </c>
      <c r="B17" s="111">
        <v>919</v>
      </c>
      <c r="C17" s="3" t="s">
        <v>13</v>
      </c>
      <c r="D17" s="3" t="s">
        <v>24</v>
      </c>
      <c r="E17" s="3" t="s">
        <v>30</v>
      </c>
      <c r="F17" s="3" t="s">
        <v>20</v>
      </c>
      <c r="G17" s="3" t="s">
        <v>33</v>
      </c>
      <c r="H17" s="3" t="s">
        <v>187</v>
      </c>
      <c r="I17" s="20" t="s">
        <v>101</v>
      </c>
      <c r="J17" s="122">
        <f t="shared" si="3"/>
        <v>179.768</v>
      </c>
      <c r="K17" s="122">
        <f t="shared" si="3"/>
        <v>179.768</v>
      </c>
      <c r="L17" s="52">
        <f t="shared" si="0"/>
        <v>100</v>
      </c>
    </row>
    <row r="18" spans="1:15" ht="25.5" customHeight="1">
      <c r="A18" s="21" t="s">
        <v>100</v>
      </c>
      <c r="B18" s="111">
        <v>919</v>
      </c>
      <c r="C18" s="3" t="s">
        <v>13</v>
      </c>
      <c r="D18" s="3" t="s">
        <v>24</v>
      </c>
      <c r="E18" s="3" t="s">
        <v>30</v>
      </c>
      <c r="F18" s="3" t="s">
        <v>20</v>
      </c>
      <c r="G18" s="3" t="s">
        <v>33</v>
      </c>
      <c r="H18" s="3" t="s">
        <v>187</v>
      </c>
      <c r="I18" s="20" t="s">
        <v>102</v>
      </c>
      <c r="J18" s="122">
        <f>44+50+85.768</f>
        <v>179.768</v>
      </c>
      <c r="K18" s="122">
        <v>179.768</v>
      </c>
      <c r="L18" s="52">
        <f t="shared" si="0"/>
        <v>100</v>
      </c>
    </row>
    <row r="19" spans="1:15" ht="47.25">
      <c r="A19" s="123" t="s">
        <v>63</v>
      </c>
      <c r="B19" s="111">
        <v>919</v>
      </c>
      <c r="C19" s="118" t="s">
        <v>13</v>
      </c>
      <c r="D19" s="118" t="s">
        <v>14</v>
      </c>
      <c r="E19" s="118"/>
      <c r="F19" s="118"/>
      <c r="G19" s="118"/>
      <c r="H19" s="118"/>
      <c r="I19" s="120"/>
      <c r="J19" s="121">
        <f>J20+J37</f>
        <v>1036.164</v>
      </c>
      <c r="K19" s="121">
        <f>K20+K37</f>
        <v>1004.5809999999999</v>
      </c>
      <c r="L19" s="115">
        <f t="shared" si="0"/>
        <v>96.951930389397816</v>
      </c>
    </row>
    <row r="20" spans="1:15">
      <c r="A20" s="94" t="s">
        <v>125</v>
      </c>
      <c r="B20" s="111">
        <v>919</v>
      </c>
      <c r="C20" s="7" t="s">
        <v>13</v>
      </c>
      <c r="D20" s="7" t="s">
        <v>14</v>
      </c>
      <c r="E20" s="7" t="s">
        <v>30</v>
      </c>
      <c r="F20" s="7"/>
      <c r="G20" s="7"/>
      <c r="H20" s="7"/>
      <c r="I20" s="71"/>
      <c r="J20" s="122">
        <f>J21</f>
        <v>1035.864</v>
      </c>
      <c r="K20" s="122">
        <f>K21</f>
        <v>1004.2809999999999</v>
      </c>
      <c r="L20" s="52">
        <f t="shared" si="0"/>
        <v>96.951047627873919</v>
      </c>
    </row>
    <row r="21" spans="1:15" ht="18.600000000000001" customHeight="1">
      <c r="A21" s="94" t="s">
        <v>126</v>
      </c>
      <c r="B21" s="111">
        <v>919</v>
      </c>
      <c r="C21" s="70" t="s">
        <v>13</v>
      </c>
      <c r="D21" s="70" t="s">
        <v>14</v>
      </c>
      <c r="E21" s="70" t="s">
        <v>30</v>
      </c>
      <c r="F21" s="70" t="s">
        <v>21</v>
      </c>
      <c r="G21" s="118"/>
      <c r="H21" s="118"/>
      <c r="I21" s="120"/>
      <c r="J21" s="122">
        <f>J23+J25+J30</f>
        <v>1035.864</v>
      </c>
      <c r="K21" s="122">
        <f>K23+K25+K30</f>
        <v>1004.2809999999999</v>
      </c>
      <c r="L21" s="52">
        <f t="shared" si="0"/>
        <v>96.951047627873919</v>
      </c>
    </row>
    <row r="22" spans="1:15">
      <c r="A22" s="95" t="s">
        <v>35</v>
      </c>
      <c r="B22" s="111">
        <v>919</v>
      </c>
      <c r="C22" s="70" t="s">
        <v>13</v>
      </c>
      <c r="D22" s="70" t="s">
        <v>14</v>
      </c>
      <c r="E22" s="70" t="s">
        <v>30</v>
      </c>
      <c r="F22" s="70" t="s">
        <v>21</v>
      </c>
      <c r="G22" s="70" t="s">
        <v>33</v>
      </c>
      <c r="H22" s="70" t="s">
        <v>36</v>
      </c>
      <c r="I22" s="120"/>
      <c r="J22" s="122">
        <f t="shared" ref="J22:K23" si="4">J23</f>
        <v>369.99300000000005</v>
      </c>
      <c r="K22" s="122">
        <f t="shared" si="4"/>
        <v>359.82</v>
      </c>
      <c r="L22" s="52">
        <f t="shared" si="0"/>
        <v>97.250488522755816</v>
      </c>
    </row>
    <row r="23" spans="1:15" ht="49.5" customHeight="1">
      <c r="A23" s="95" t="s">
        <v>99</v>
      </c>
      <c r="B23" s="111">
        <v>919</v>
      </c>
      <c r="C23" s="70" t="s">
        <v>13</v>
      </c>
      <c r="D23" s="70" t="s">
        <v>14</v>
      </c>
      <c r="E23" s="70" t="s">
        <v>30</v>
      </c>
      <c r="F23" s="70" t="s">
        <v>21</v>
      </c>
      <c r="G23" s="70" t="s">
        <v>33</v>
      </c>
      <c r="H23" s="70" t="s">
        <v>36</v>
      </c>
      <c r="I23" s="71" t="s">
        <v>101</v>
      </c>
      <c r="J23" s="122">
        <f t="shared" si="4"/>
        <v>369.99300000000005</v>
      </c>
      <c r="K23" s="122">
        <f t="shared" si="4"/>
        <v>359.82</v>
      </c>
      <c r="L23" s="52">
        <f t="shared" si="0"/>
        <v>97.250488522755816</v>
      </c>
    </row>
    <row r="24" spans="1:15">
      <c r="A24" s="95" t="s">
        <v>100</v>
      </c>
      <c r="B24" s="111">
        <v>919</v>
      </c>
      <c r="C24" s="70" t="s">
        <v>13</v>
      </c>
      <c r="D24" s="70" t="s">
        <v>14</v>
      </c>
      <c r="E24" s="70" t="s">
        <v>30</v>
      </c>
      <c r="F24" s="70" t="s">
        <v>21</v>
      </c>
      <c r="G24" s="70" t="s">
        <v>33</v>
      </c>
      <c r="H24" s="70" t="s">
        <v>36</v>
      </c>
      <c r="I24" s="71" t="s">
        <v>102</v>
      </c>
      <c r="J24" s="122">
        <f>274.3+60+1.75+40-1.027-17+11.97</f>
        <v>369.99300000000005</v>
      </c>
      <c r="K24" s="122">
        <v>359.82</v>
      </c>
      <c r="L24" s="52">
        <f t="shared" si="0"/>
        <v>97.250488522755816</v>
      </c>
    </row>
    <row r="25" spans="1:15">
      <c r="A25" s="76" t="s">
        <v>154</v>
      </c>
      <c r="B25" s="111">
        <v>919</v>
      </c>
      <c r="C25" s="70" t="s">
        <v>13</v>
      </c>
      <c r="D25" s="70" t="s">
        <v>14</v>
      </c>
      <c r="E25" s="70" t="s">
        <v>30</v>
      </c>
      <c r="F25" s="70" t="s">
        <v>21</v>
      </c>
      <c r="G25" s="70" t="s">
        <v>33</v>
      </c>
      <c r="H25" s="70" t="s">
        <v>38</v>
      </c>
      <c r="I25" s="71"/>
      <c r="J25" s="122">
        <f>J26+J28</f>
        <v>396.95299999999997</v>
      </c>
      <c r="K25" s="122">
        <f>K26+K28</f>
        <v>375.541</v>
      </c>
      <c r="L25" s="52">
        <f t="shared" si="0"/>
        <v>94.605910523412092</v>
      </c>
    </row>
    <row r="26" spans="1:15" ht="21.75" customHeight="1">
      <c r="A26" s="76" t="s">
        <v>95</v>
      </c>
      <c r="B26" s="111">
        <v>919</v>
      </c>
      <c r="C26" s="70" t="s">
        <v>13</v>
      </c>
      <c r="D26" s="70" t="s">
        <v>14</v>
      </c>
      <c r="E26" s="70" t="s">
        <v>30</v>
      </c>
      <c r="F26" s="70" t="s">
        <v>21</v>
      </c>
      <c r="G26" s="70" t="s">
        <v>33</v>
      </c>
      <c r="H26" s="70" t="s">
        <v>38</v>
      </c>
      <c r="I26" s="71" t="s">
        <v>97</v>
      </c>
      <c r="J26" s="122">
        <f t="shared" ref="J26:K26" si="5">J27</f>
        <v>361.45299999999997</v>
      </c>
      <c r="K26" s="122">
        <f t="shared" si="5"/>
        <v>340.041</v>
      </c>
      <c r="L26" s="52">
        <f t="shared" si="0"/>
        <v>94.076131613238786</v>
      </c>
    </row>
    <row r="27" spans="1:15" ht="31.5">
      <c r="A27" s="76" t="s">
        <v>96</v>
      </c>
      <c r="B27" s="111">
        <v>919</v>
      </c>
      <c r="C27" s="70" t="s">
        <v>13</v>
      </c>
      <c r="D27" s="70" t="s">
        <v>14</v>
      </c>
      <c r="E27" s="70" t="s">
        <v>30</v>
      </c>
      <c r="F27" s="70" t="s">
        <v>21</v>
      </c>
      <c r="G27" s="70" t="s">
        <v>33</v>
      </c>
      <c r="H27" s="70" t="s">
        <v>38</v>
      </c>
      <c r="I27" s="7" t="s">
        <v>98</v>
      </c>
      <c r="J27" s="122">
        <f>94+50+30+10+59+6+15+20+17+1.423+33.03+26</f>
        <v>361.45299999999997</v>
      </c>
      <c r="K27" s="122">
        <v>340.041</v>
      </c>
      <c r="L27" s="52">
        <f t="shared" si="0"/>
        <v>94.076131613238786</v>
      </c>
    </row>
    <row r="28" spans="1:15" s="48" customFormat="1">
      <c r="A28" s="99" t="s">
        <v>103</v>
      </c>
      <c r="B28" s="111">
        <v>919</v>
      </c>
      <c r="C28" s="7" t="s">
        <v>13</v>
      </c>
      <c r="D28" s="7" t="s">
        <v>14</v>
      </c>
      <c r="E28" s="70" t="s">
        <v>30</v>
      </c>
      <c r="F28" s="70" t="s">
        <v>21</v>
      </c>
      <c r="G28" s="70" t="s">
        <v>33</v>
      </c>
      <c r="H28" s="70" t="s">
        <v>38</v>
      </c>
      <c r="I28" s="109" t="s">
        <v>104</v>
      </c>
      <c r="J28" s="52">
        <f>J29</f>
        <v>35.5</v>
      </c>
      <c r="K28" s="52">
        <f>K29</f>
        <v>35.5</v>
      </c>
      <c r="L28" s="52">
        <f t="shared" si="0"/>
        <v>100</v>
      </c>
      <c r="M28" s="203"/>
      <c r="N28" s="218"/>
      <c r="O28" s="218"/>
    </row>
    <row r="29" spans="1:15" s="48" customFormat="1">
      <c r="A29" s="99" t="s">
        <v>105</v>
      </c>
      <c r="B29" s="111">
        <v>919</v>
      </c>
      <c r="C29" s="7" t="s">
        <v>13</v>
      </c>
      <c r="D29" s="7" t="s">
        <v>14</v>
      </c>
      <c r="E29" s="7" t="s">
        <v>30</v>
      </c>
      <c r="F29" s="70" t="s">
        <v>21</v>
      </c>
      <c r="G29" s="70" t="s">
        <v>33</v>
      </c>
      <c r="H29" s="70" t="s">
        <v>38</v>
      </c>
      <c r="I29" s="109" t="s">
        <v>107</v>
      </c>
      <c r="J29" s="52">
        <v>35.5</v>
      </c>
      <c r="K29" s="52">
        <v>35.5</v>
      </c>
      <c r="L29" s="52">
        <f t="shared" si="0"/>
        <v>100</v>
      </c>
      <c r="M29" s="203"/>
      <c r="N29" s="218"/>
      <c r="O29" s="218"/>
    </row>
    <row r="30" spans="1:15" s="48" customFormat="1" ht="33" customHeight="1">
      <c r="A30" s="22" t="s">
        <v>186</v>
      </c>
      <c r="B30" s="111">
        <v>919</v>
      </c>
      <c r="C30" s="8" t="s">
        <v>13</v>
      </c>
      <c r="D30" s="8" t="s">
        <v>14</v>
      </c>
      <c r="E30" s="20" t="s">
        <v>30</v>
      </c>
      <c r="F30" s="3" t="s">
        <v>21</v>
      </c>
      <c r="G30" s="3" t="s">
        <v>33</v>
      </c>
      <c r="H30" s="3" t="s">
        <v>187</v>
      </c>
      <c r="I30" s="193"/>
      <c r="J30" s="52">
        <f>J31+J35+J33</f>
        <v>268.91800000000001</v>
      </c>
      <c r="K30" s="52">
        <f>K31+K35+K33</f>
        <v>268.92</v>
      </c>
      <c r="L30" s="52">
        <f t="shared" si="0"/>
        <v>100.00074372113433</v>
      </c>
      <c r="M30" s="203"/>
      <c r="N30" s="218"/>
      <c r="O30" s="218"/>
    </row>
    <row r="31" spans="1:15" s="48" customFormat="1" ht="47.25">
      <c r="A31" s="21" t="s">
        <v>99</v>
      </c>
      <c r="B31" s="111">
        <v>919</v>
      </c>
      <c r="C31" s="8" t="s">
        <v>13</v>
      </c>
      <c r="D31" s="8" t="s">
        <v>14</v>
      </c>
      <c r="E31" s="20" t="s">
        <v>30</v>
      </c>
      <c r="F31" s="3" t="s">
        <v>21</v>
      </c>
      <c r="G31" s="3" t="s">
        <v>33</v>
      </c>
      <c r="H31" s="3" t="s">
        <v>187</v>
      </c>
      <c r="I31" s="193" t="s">
        <v>101</v>
      </c>
      <c r="J31" s="52">
        <f>J32</f>
        <v>219.398</v>
      </c>
      <c r="K31" s="52">
        <f t="shared" ref="K31" si="6">K32</f>
        <v>219.4</v>
      </c>
      <c r="L31" s="52">
        <f t="shared" si="0"/>
        <v>100.00091158533806</v>
      </c>
      <c r="M31" s="203"/>
      <c r="N31" s="218"/>
      <c r="O31" s="218"/>
    </row>
    <row r="32" spans="1:15" s="48" customFormat="1">
      <c r="A32" s="21" t="s">
        <v>100</v>
      </c>
      <c r="B32" s="111">
        <v>919</v>
      </c>
      <c r="C32" s="8" t="s">
        <v>13</v>
      </c>
      <c r="D32" s="8" t="s">
        <v>14</v>
      </c>
      <c r="E32" s="20" t="s">
        <v>30</v>
      </c>
      <c r="F32" s="3" t="s">
        <v>21</v>
      </c>
      <c r="G32" s="3" t="s">
        <v>33</v>
      </c>
      <c r="H32" s="3" t="s">
        <v>187</v>
      </c>
      <c r="I32" s="193" t="s">
        <v>102</v>
      </c>
      <c r="J32" s="52">
        <f>103.171+46.727+69.5</f>
        <v>219.398</v>
      </c>
      <c r="K32" s="52">
        <v>219.4</v>
      </c>
      <c r="L32" s="52">
        <f t="shared" si="0"/>
        <v>100.00091158533806</v>
      </c>
      <c r="M32" s="203"/>
      <c r="N32" s="218"/>
      <c r="O32" s="218"/>
    </row>
    <row r="33" spans="1:15" s="48" customFormat="1" ht="31.5">
      <c r="A33" s="76" t="s">
        <v>95</v>
      </c>
      <c r="B33" s="111">
        <v>919</v>
      </c>
      <c r="C33" s="8" t="s">
        <v>13</v>
      </c>
      <c r="D33" s="8" t="s">
        <v>14</v>
      </c>
      <c r="E33" s="20" t="s">
        <v>30</v>
      </c>
      <c r="F33" s="3" t="s">
        <v>21</v>
      </c>
      <c r="G33" s="3" t="s">
        <v>33</v>
      </c>
      <c r="H33" s="3" t="s">
        <v>187</v>
      </c>
      <c r="I33" s="193" t="s">
        <v>97</v>
      </c>
      <c r="J33" s="52">
        <f>J34</f>
        <v>19.52</v>
      </c>
      <c r="K33" s="52">
        <f t="shared" ref="K33" si="7">K34</f>
        <v>19.52</v>
      </c>
      <c r="L33" s="52">
        <f t="shared" si="0"/>
        <v>100</v>
      </c>
      <c r="M33" s="203"/>
      <c r="N33" s="218"/>
      <c r="O33" s="218"/>
    </row>
    <row r="34" spans="1:15" s="48" customFormat="1" ht="31.5">
      <c r="A34" s="76" t="s">
        <v>96</v>
      </c>
      <c r="B34" s="111">
        <v>919</v>
      </c>
      <c r="C34" s="8" t="s">
        <v>13</v>
      </c>
      <c r="D34" s="8" t="s">
        <v>14</v>
      </c>
      <c r="E34" s="20" t="s">
        <v>30</v>
      </c>
      <c r="F34" s="3" t="s">
        <v>21</v>
      </c>
      <c r="G34" s="3" t="s">
        <v>33</v>
      </c>
      <c r="H34" s="3" t="s">
        <v>187</v>
      </c>
      <c r="I34" s="193" t="s">
        <v>98</v>
      </c>
      <c r="J34" s="52">
        <v>19.52</v>
      </c>
      <c r="K34" s="52">
        <v>19.52</v>
      </c>
      <c r="L34" s="52">
        <f t="shared" si="0"/>
        <v>100</v>
      </c>
      <c r="M34" s="203"/>
      <c r="N34" s="218"/>
      <c r="O34" s="218"/>
    </row>
    <row r="35" spans="1:15" s="48" customFormat="1">
      <c r="A35" s="99" t="s">
        <v>103</v>
      </c>
      <c r="B35" s="111">
        <v>919</v>
      </c>
      <c r="C35" s="8" t="s">
        <v>13</v>
      </c>
      <c r="D35" s="8" t="s">
        <v>14</v>
      </c>
      <c r="E35" s="20" t="s">
        <v>30</v>
      </c>
      <c r="F35" s="3" t="s">
        <v>21</v>
      </c>
      <c r="G35" s="3" t="s">
        <v>33</v>
      </c>
      <c r="H35" s="3" t="s">
        <v>187</v>
      </c>
      <c r="I35" s="193" t="s">
        <v>104</v>
      </c>
      <c r="J35" s="52">
        <f>J36</f>
        <v>30</v>
      </c>
      <c r="K35" s="52">
        <f t="shared" ref="K35" si="8">K36</f>
        <v>30</v>
      </c>
      <c r="L35" s="52">
        <f t="shared" si="0"/>
        <v>100</v>
      </c>
      <c r="M35" s="203"/>
      <c r="N35" s="218"/>
      <c r="O35" s="218"/>
    </row>
    <row r="36" spans="1:15" s="48" customFormat="1">
      <c r="A36" s="99" t="s">
        <v>105</v>
      </c>
      <c r="B36" s="111">
        <v>919</v>
      </c>
      <c r="C36" s="8" t="s">
        <v>13</v>
      </c>
      <c r="D36" s="8" t="s">
        <v>14</v>
      </c>
      <c r="E36" s="20" t="s">
        <v>30</v>
      </c>
      <c r="F36" s="3" t="s">
        <v>21</v>
      </c>
      <c r="G36" s="3" t="s">
        <v>33</v>
      </c>
      <c r="H36" s="3" t="s">
        <v>187</v>
      </c>
      <c r="I36" s="193" t="s">
        <v>107</v>
      </c>
      <c r="J36" s="52">
        <f>6+24</f>
        <v>30</v>
      </c>
      <c r="K36" s="52">
        <v>30</v>
      </c>
      <c r="L36" s="52">
        <f t="shared" si="0"/>
        <v>100</v>
      </c>
      <c r="M36" s="203"/>
      <c r="N36" s="218"/>
      <c r="O36" s="218"/>
    </row>
    <row r="37" spans="1:15" s="41" customFormat="1" ht="31.5">
      <c r="A37" s="94" t="s">
        <v>148</v>
      </c>
      <c r="B37" s="111">
        <v>919</v>
      </c>
      <c r="C37" s="7" t="s">
        <v>13</v>
      </c>
      <c r="D37" s="7" t="s">
        <v>14</v>
      </c>
      <c r="E37" s="71">
        <v>89</v>
      </c>
      <c r="F37" s="70"/>
      <c r="G37" s="70"/>
      <c r="H37" s="70"/>
      <c r="I37" s="124"/>
      <c r="J37" s="122">
        <f>J38</f>
        <v>0.3</v>
      </c>
      <c r="K37" s="122">
        <f t="shared" ref="K37:K40" si="9">K38</f>
        <v>0.3</v>
      </c>
      <c r="L37" s="52">
        <f t="shared" si="0"/>
        <v>100</v>
      </c>
      <c r="M37" s="204"/>
      <c r="N37" s="215"/>
      <c r="O37" s="215"/>
    </row>
    <row r="38" spans="1:15" s="41" customFormat="1" ht="47.25">
      <c r="A38" s="94" t="s">
        <v>149</v>
      </c>
      <c r="B38" s="111">
        <v>919</v>
      </c>
      <c r="C38" s="7" t="s">
        <v>13</v>
      </c>
      <c r="D38" s="7" t="s">
        <v>14</v>
      </c>
      <c r="E38" s="71">
        <v>89</v>
      </c>
      <c r="F38" s="70" t="s">
        <v>20</v>
      </c>
      <c r="G38" s="70"/>
      <c r="H38" s="70"/>
      <c r="I38" s="124"/>
      <c r="J38" s="122">
        <f>J39</f>
        <v>0.3</v>
      </c>
      <c r="K38" s="122">
        <f t="shared" si="9"/>
        <v>0.3</v>
      </c>
      <c r="L38" s="52">
        <f t="shared" si="0"/>
        <v>100</v>
      </c>
      <c r="M38" s="204"/>
      <c r="N38" s="215"/>
      <c r="O38" s="215"/>
    </row>
    <row r="39" spans="1:15" s="41" customFormat="1" ht="70.5" customHeight="1">
      <c r="A39" s="125" t="s">
        <v>124</v>
      </c>
      <c r="B39" s="111">
        <v>919</v>
      </c>
      <c r="C39" s="7" t="s">
        <v>13</v>
      </c>
      <c r="D39" s="7" t="s">
        <v>14</v>
      </c>
      <c r="E39" s="71">
        <v>89</v>
      </c>
      <c r="F39" s="70" t="s">
        <v>20</v>
      </c>
      <c r="G39" s="70" t="s">
        <v>33</v>
      </c>
      <c r="H39" s="70" t="s">
        <v>40</v>
      </c>
      <c r="I39" s="124"/>
      <c r="J39" s="122">
        <f>J40</f>
        <v>0.3</v>
      </c>
      <c r="K39" s="122">
        <f t="shared" si="9"/>
        <v>0.3</v>
      </c>
      <c r="L39" s="52">
        <f t="shared" si="0"/>
        <v>100</v>
      </c>
      <c r="M39" s="204"/>
      <c r="N39" s="215"/>
      <c r="O39" s="215"/>
    </row>
    <row r="40" spans="1:15" s="41" customFormat="1" ht="18" customHeight="1">
      <c r="A40" s="76" t="s">
        <v>95</v>
      </c>
      <c r="B40" s="111">
        <v>919</v>
      </c>
      <c r="C40" s="7" t="s">
        <v>13</v>
      </c>
      <c r="D40" s="7" t="s">
        <v>14</v>
      </c>
      <c r="E40" s="71" t="s">
        <v>45</v>
      </c>
      <c r="F40" s="70" t="s">
        <v>20</v>
      </c>
      <c r="G40" s="70" t="s">
        <v>33</v>
      </c>
      <c r="H40" s="70" t="s">
        <v>40</v>
      </c>
      <c r="I40" s="124" t="s">
        <v>97</v>
      </c>
      <c r="J40" s="122">
        <f>J41</f>
        <v>0.3</v>
      </c>
      <c r="K40" s="122">
        <f t="shared" si="9"/>
        <v>0.3</v>
      </c>
      <c r="L40" s="52">
        <f t="shared" si="0"/>
        <v>100</v>
      </c>
      <c r="M40" s="204"/>
      <c r="N40" s="215"/>
      <c r="O40" s="215"/>
    </row>
    <row r="41" spans="1:15" s="41" customFormat="1" ht="35.25" customHeight="1">
      <c r="A41" s="76" t="s">
        <v>96</v>
      </c>
      <c r="B41" s="111">
        <v>919</v>
      </c>
      <c r="C41" s="7" t="s">
        <v>13</v>
      </c>
      <c r="D41" s="7" t="s">
        <v>14</v>
      </c>
      <c r="E41" s="71" t="s">
        <v>45</v>
      </c>
      <c r="F41" s="70" t="s">
        <v>20</v>
      </c>
      <c r="G41" s="70" t="s">
        <v>33</v>
      </c>
      <c r="H41" s="70" t="s">
        <v>40</v>
      </c>
      <c r="I41" s="124" t="s">
        <v>98</v>
      </c>
      <c r="J41" s="122">
        <v>0.3</v>
      </c>
      <c r="K41" s="122">
        <v>0.3</v>
      </c>
      <c r="L41" s="52">
        <f t="shared" si="0"/>
        <v>100</v>
      </c>
      <c r="M41" s="204"/>
      <c r="N41" s="215"/>
      <c r="O41" s="215"/>
    </row>
    <row r="42" spans="1:15">
      <c r="A42" s="119" t="s">
        <v>41</v>
      </c>
      <c r="B42" s="111">
        <v>919</v>
      </c>
      <c r="C42" s="90" t="s">
        <v>13</v>
      </c>
      <c r="D42" s="90" t="s">
        <v>42</v>
      </c>
      <c r="E42" s="90"/>
      <c r="F42" s="126"/>
      <c r="G42" s="126"/>
      <c r="H42" s="127"/>
      <c r="I42" s="127"/>
      <c r="J42" s="121">
        <f>J43</f>
        <v>4.6280000000000001</v>
      </c>
      <c r="K42" s="121">
        <f t="shared" ref="K42:K46" si="10">K43</f>
        <v>0</v>
      </c>
      <c r="L42" s="115">
        <f t="shared" si="0"/>
        <v>0</v>
      </c>
    </row>
    <row r="43" spans="1:15" ht="31.5">
      <c r="A43" s="75" t="s">
        <v>148</v>
      </c>
      <c r="B43" s="111">
        <v>919</v>
      </c>
      <c r="C43" s="70" t="s">
        <v>13</v>
      </c>
      <c r="D43" s="70" t="s">
        <v>42</v>
      </c>
      <c r="E43" s="71">
        <v>89</v>
      </c>
      <c r="F43" s="70"/>
      <c r="G43" s="70"/>
      <c r="H43" s="72"/>
      <c r="I43" s="72"/>
      <c r="J43" s="122">
        <f>J44</f>
        <v>4.6280000000000001</v>
      </c>
      <c r="K43" s="122">
        <f t="shared" si="10"/>
        <v>0</v>
      </c>
      <c r="L43" s="52">
        <f t="shared" si="0"/>
        <v>0</v>
      </c>
    </row>
    <row r="44" spans="1:15" ht="47.25">
      <c r="A44" s="128" t="s">
        <v>149</v>
      </c>
      <c r="B44" s="111">
        <v>919</v>
      </c>
      <c r="C44" s="70" t="s">
        <v>13</v>
      </c>
      <c r="D44" s="70" t="s">
        <v>42</v>
      </c>
      <c r="E44" s="71">
        <v>89</v>
      </c>
      <c r="F44" s="70" t="s">
        <v>20</v>
      </c>
      <c r="G44" s="70"/>
      <c r="H44" s="72"/>
      <c r="I44" s="72"/>
      <c r="J44" s="122">
        <f>J45</f>
        <v>4.6280000000000001</v>
      </c>
      <c r="K44" s="122">
        <f t="shared" si="10"/>
        <v>0</v>
      </c>
      <c r="L44" s="52">
        <f t="shared" si="0"/>
        <v>0</v>
      </c>
    </row>
    <row r="45" spans="1:15" ht="31.5">
      <c r="A45" s="76" t="s">
        <v>150</v>
      </c>
      <c r="B45" s="111">
        <v>919</v>
      </c>
      <c r="C45" s="70" t="s">
        <v>13</v>
      </c>
      <c r="D45" s="70" t="s">
        <v>42</v>
      </c>
      <c r="E45" s="71">
        <v>89</v>
      </c>
      <c r="F45" s="70" t="s">
        <v>20</v>
      </c>
      <c r="G45" s="70" t="s">
        <v>33</v>
      </c>
      <c r="H45" s="70" t="s">
        <v>43</v>
      </c>
      <c r="I45" s="72"/>
      <c r="J45" s="122">
        <f>J46</f>
        <v>4.6280000000000001</v>
      </c>
      <c r="K45" s="122">
        <f t="shared" si="10"/>
        <v>0</v>
      </c>
      <c r="L45" s="52">
        <f t="shared" si="0"/>
        <v>0</v>
      </c>
    </row>
    <row r="46" spans="1:15">
      <c r="A46" s="99" t="s">
        <v>103</v>
      </c>
      <c r="B46" s="111">
        <v>919</v>
      </c>
      <c r="C46" s="70" t="s">
        <v>13</v>
      </c>
      <c r="D46" s="70" t="s">
        <v>42</v>
      </c>
      <c r="E46" s="71">
        <v>89</v>
      </c>
      <c r="F46" s="70" t="s">
        <v>20</v>
      </c>
      <c r="G46" s="70" t="s">
        <v>33</v>
      </c>
      <c r="H46" s="70" t="s">
        <v>43</v>
      </c>
      <c r="I46" s="72" t="s">
        <v>104</v>
      </c>
      <c r="J46" s="122">
        <f>J47</f>
        <v>4.6280000000000001</v>
      </c>
      <c r="K46" s="122">
        <f t="shared" si="10"/>
        <v>0</v>
      </c>
      <c r="L46" s="52">
        <f t="shared" si="0"/>
        <v>0</v>
      </c>
    </row>
    <row r="47" spans="1:15" ht="17.25" customHeight="1">
      <c r="A47" s="76" t="s">
        <v>44</v>
      </c>
      <c r="B47" s="111">
        <v>919</v>
      </c>
      <c r="C47" s="70" t="s">
        <v>13</v>
      </c>
      <c r="D47" s="70" t="s">
        <v>42</v>
      </c>
      <c r="E47" s="70" t="s">
        <v>45</v>
      </c>
      <c r="F47" s="70" t="s">
        <v>20</v>
      </c>
      <c r="G47" s="70" t="s">
        <v>33</v>
      </c>
      <c r="H47" s="70" t="s">
        <v>43</v>
      </c>
      <c r="I47" s="72" t="s">
        <v>46</v>
      </c>
      <c r="J47" s="122">
        <f>5-0.372</f>
        <v>4.6280000000000001</v>
      </c>
      <c r="K47" s="122">
        <v>0</v>
      </c>
      <c r="L47" s="52">
        <f t="shared" si="0"/>
        <v>0</v>
      </c>
    </row>
    <row r="48" spans="1:15" ht="17.25" customHeight="1">
      <c r="A48" s="76" t="s">
        <v>193</v>
      </c>
      <c r="B48" s="111">
        <v>919</v>
      </c>
      <c r="C48" s="197" t="s">
        <v>13</v>
      </c>
      <c r="D48" s="90" t="s">
        <v>28</v>
      </c>
      <c r="E48" s="72"/>
      <c r="F48" s="70"/>
      <c r="G48" s="70"/>
      <c r="H48" s="70"/>
      <c r="I48" s="98"/>
      <c r="J48" s="121">
        <f>J49+J53+J57</f>
        <v>12.5</v>
      </c>
      <c r="K48" s="121">
        <f>K49+K53+K57</f>
        <v>8</v>
      </c>
      <c r="L48" s="115">
        <f t="shared" si="0"/>
        <v>64</v>
      </c>
    </row>
    <row r="49" spans="1:12" ht="46.5" customHeight="1">
      <c r="A49" s="76" t="s">
        <v>197</v>
      </c>
      <c r="B49" s="111">
        <v>919</v>
      </c>
      <c r="C49" s="7" t="s">
        <v>13</v>
      </c>
      <c r="D49" s="7" t="s">
        <v>28</v>
      </c>
      <c r="E49" s="7" t="s">
        <v>194</v>
      </c>
      <c r="F49" s="7"/>
      <c r="G49" s="7"/>
      <c r="H49" s="7"/>
      <c r="I49" s="7"/>
      <c r="J49" s="122">
        <f>J50</f>
        <v>0.5</v>
      </c>
      <c r="K49" s="122">
        <f t="shared" ref="K49:K51" si="11">K50</f>
        <v>0</v>
      </c>
      <c r="L49" s="52">
        <f t="shared" si="0"/>
        <v>0</v>
      </c>
    </row>
    <row r="50" spans="1:12" ht="17.25" customHeight="1">
      <c r="A50" s="76" t="s">
        <v>195</v>
      </c>
      <c r="B50" s="111">
        <v>919</v>
      </c>
      <c r="C50" s="7" t="s">
        <v>13</v>
      </c>
      <c r="D50" s="7" t="s">
        <v>28</v>
      </c>
      <c r="E50" s="7" t="s">
        <v>194</v>
      </c>
      <c r="F50" s="7" t="s">
        <v>31</v>
      </c>
      <c r="G50" s="7" t="s">
        <v>33</v>
      </c>
      <c r="H50" s="7" t="s">
        <v>196</v>
      </c>
      <c r="I50" s="7"/>
      <c r="J50" s="122">
        <f>J51</f>
        <v>0.5</v>
      </c>
      <c r="K50" s="122">
        <f t="shared" si="11"/>
        <v>0</v>
      </c>
      <c r="L50" s="52">
        <f t="shared" si="0"/>
        <v>0</v>
      </c>
    </row>
    <row r="51" spans="1:12" ht="18.75" customHeight="1">
      <c r="A51" s="76" t="s">
        <v>95</v>
      </c>
      <c r="B51" s="111">
        <v>919</v>
      </c>
      <c r="C51" s="7" t="s">
        <v>13</v>
      </c>
      <c r="D51" s="7" t="s">
        <v>28</v>
      </c>
      <c r="E51" s="7" t="s">
        <v>194</v>
      </c>
      <c r="F51" s="7" t="s">
        <v>31</v>
      </c>
      <c r="G51" s="7" t="s">
        <v>33</v>
      </c>
      <c r="H51" s="7" t="s">
        <v>196</v>
      </c>
      <c r="I51" s="7" t="s">
        <v>97</v>
      </c>
      <c r="J51" s="122">
        <f>J52</f>
        <v>0.5</v>
      </c>
      <c r="K51" s="122">
        <f t="shared" si="11"/>
        <v>0</v>
      </c>
      <c r="L51" s="52">
        <f t="shared" si="0"/>
        <v>0</v>
      </c>
    </row>
    <row r="52" spans="1:12" ht="34.5" customHeight="1">
      <c r="A52" s="76" t="s">
        <v>96</v>
      </c>
      <c r="B52" s="111">
        <v>919</v>
      </c>
      <c r="C52" s="7" t="s">
        <v>13</v>
      </c>
      <c r="D52" s="7" t="s">
        <v>28</v>
      </c>
      <c r="E52" s="7" t="s">
        <v>194</v>
      </c>
      <c r="F52" s="7" t="s">
        <v>31</v>
      </c>
      <c r="G52" s="7" t="s">
        <v>33</v>
      </c>
      <c r="H52" s="7" t="s">
        <v>196</v>
      </c>
      <c r="I52" s="7" t="s">
        <v>98</v>
      </c>
      <c r="J52" s="122">
        <v>0.5</v>
      </c>
      <c r="K52" s="122">
        <v>0</v>
      </c>
      <c r="L52" s="52">
        <f t="shared" si="0"/>
        <v>0</v>
      </c>
    </row>
    <row r="53" spans="1:12" ht="51.75" customHeight="1">
      <c r="A53" s="76" t="s">
        <v>201</v>
      </c>
      <c r="B53" s="111">
        <v>919</v>
      </c>
      <c r="C53" s="70" t="s">
        <v>13</v>
      </c>
      <c r="D53" s="70" t="s">
        <v>28</v>
      </c>
      <c r="E53" s="72" t="s">
        <v>42</v>
      </c>
      <c r="F53" s="70"/>
      <c r="G53" s="70"/>
      <c r="H53" s="70"/>
      <c r="I53" s="98"/>
      <c r="J53" s="122">
        <f>J54</f>
        <v>2</v>
      </c>
      <c r="K53" s="122">
        <f t="shared" ref="K53:K55" si="12">K54</f>
        <v>0</v>
      </c>
      <c r="L53" s="52">
        <f t="shared" si="0"/>
        <v>0</v>
      </c>
    </row>
    <row r="54" spans="1:12" ht="21.75" customHeight="1">
      <c r="A54" s="76" t="s">
        <v>199</v>
      </c>
      <c r="B54" s="111">
        <v>919</v>
      </c>
      <c r="C54" s="70" t="s">
        <v>13</v>
      </c>
      <c r="D54" s="70" t="s">
        <v>28</v>
      </c>
      <c r="E54" s="72" t="s">
        <v>42</v>
      </c>
      <c r="F54" s="70" t="s">
        <v>31</v>
      </c>
      <c r="G54" s="70" t="s">
        <v>33</v>
      </c>
      <c r="H54" s="70" t="s">
        <v>200</v>
      </c>
      <c r="I54" s="98"/>
      <c r="J54" s="122">
        <f>J55</f>
        <v>2</v>
      </c>
      <c r="K54" s="122">
        <f t="shared" si="12"/>
        <v>0</v>
      </c>
      <c r="L54" s="52">
        <f t="shared" si="0"/>
        <v>0</v>
      </c>
    </row>
    <row r="55" spans="1:12" ht="25.5" customHeight="1">
      <c r="A55" s="76" t="s">
        <v>95</v>
      </c>
      <c r="B55" s="111">
        <v>919</v>
      </c>
      <c r="C55" s="70" t="s">
        <v>13</v>
      </c>
      <c r="D55" s="70" t="s">
        <v>28</v>
      </c>
      <c r="E55" s="72" t="s">
        <v>42</v>
      </c>
      <c r="F55" s="70" t="s">
        <v>31</v>
      </c>
      <c r="G55" s="70" t="s">
        <v>33</v>
      </c>
      <c r="H55" s="70" t="s">
        <v>200</v>
      </c>
      <c r="I55" s="98" t="s">
        <v>97</v>
      </c>
      <c r="J55" s="122">
        <f>J56</f>
        <v>2</v>
      </c>
      <c r="K55" s="122">
        <f t="shared" si="12"/>
        <v>0</v>
      </c>
      <c r="L55" s="52">
        <f t="shared" si="0"/>
        <v>0</v>
      </c>
    </row>
    <row r="56" spans="1:12" ht="34.5" customHeight="1">
      <c r="A56" s="76" t="s">
        <v>96</v>
      </c>
      <c r="B56" s="111">
        <v>919</v>
      </c>
      <c r="C56" s="70" t="s">
        <v>13</v>
      </c>
      <c r="D56" s="70" t="s">
        <v>28</v>
      </c>
      <c r="E56" s="72" t="s">
        <v>42</v>
      </c>
      <c r="F56" s="70" t="s">
        <v>31</v>
      </c>
      <c r="G56" s="70" t="s">
        <v>33</v>
      </c>
      <c r="H56" s="70" t="s">
        <v>200</v>
      </c>
      <c r="I56" s="98" t="s">
        <v>98</v>
      </c>
      <c r="J56" s="122">
        <v>2</v>
      </c>
      <c r="K56" s="122">
        <v>0</v>
      </c>
      <c r="L56" s="52">
        <f t="shared" si="0"/>
        <v>0</v>
      </c>
    </row>
    <row r="57" spans="1:12" ht="35.25" customHeight="1">
      <c r="A57" s="75" t="s">
        <v>148</v>
      </c>
      <c r="B57" s="111">
        <v>919</v>
      </c>
      <c r="C57" s="70" t="s">
        <v>13</v>
      </c>
      <c r="D57" s="70" t="s">
        <v>28</v>
      </c>
      <c r="E57" s="72" t="s">
        <v>45</v>
      </c>
      <c r="F57" s="70"/>
      <c r="G57" s="70"/>
      <c r="H57" s="70"/>
      <c r="I57" s="98"/>
      <c r="J57" s="122">
        <f>J58</f>
        <v>10</v>
      </c>
      <c r="K57" s="122">
        <f t="shared" ref="K57:K60" si="13">K58</f>
        <v>8</v>
      </c>
      <c r="L57" s="52">
        <f t="shared" si="0"/>
        <v>80</v>
      </c>
    </row>
    <row r="58" spans="1:12" ht="46.5" customHeight="1">
      <c r="A58" s="128" t="s">
        <v>149</v>
      </c>
      <c r="B58" s="111">
        <v>919</v>
      </c>
      <c r="C58" s="70" t="s">
        <v>13</v>
      </c>
      <c r="D58" s="70" t="s">
        <v>28</v>
      </c>
      <c r="E58" s="72" t="s">
        <v>45</v>
      </c>
      <c r="F58" s="70" t="s">
        <v>20</v>
      </c>
      <c r="G58" s="70"/>
      <c r="H58" s="70"/>
      <c r="I58" s="98"/>
      <c r="J58" s="122">
        <f>J59</f>
        <v>10</v>
      </c>
      <c r="K58" s="122">
        <f t="shared" si="13"/>
        <v>8</v>
      </c>
      <c r="L58" s="52">
        <f t="shared" si="0"/>
        <v>80</v>
      </c>
    </row>
    <row r="59" spans="1:12" ht="20.25" customHeight="1">
      <c r="A59" s="76" t="s">
        <v>199</v>
      </c>
      <c r="B59" s="111">
        <v>919</v>
      </c>
      <c r="C59" s="70" t="s">
        <v>13</v>
      </c>
      <c r="D59" s="70" t="s">
        <v>28</v>
      </c>
      <c r="E59" s="72" t="s">
        <v>45</v>
      </c>
      <c r="F59" s="70" t="s">
        <v>20</v>
      </c>
      <c r="G59" s="70" t="s">
        <v>33</v>
      </c>
      <c r="H59" s="70" t="s">
        <v>200</v>
      </c>
      <c r="I59" s="98"/>
      <c r="J59" s="122">
        <f>J60</f>
        <v>10</v>
      </c>
      <c r="K59" s="122">
        <f t="shared" si="13"/>
        <v>8</v>
      </c>
      <c r="L59" s="52">
        <f t="shared" si="0"/>
        <v>80</v>
      </c>
    </row>
    <row r="60" spans="1:12" ht="24" customHeight="1">
      <c r="A60" s="76" t="s">
        <v>95</v>
      </c>
      <c r="B60" s="111">
        <v>919</v>
      </c>
      <c r="C60" s="70" t="s">
        <v>13</v>
      </c>
      <c r="D60" s="70" t="s">
        <v>28</v>
      </c>
      <c r="E60" s="72" t="s">
        <v>45</v>
      </c>
      <c r="F60" s="70" t="s">
        <v>20</v>
      </c>
      <c r="G60" s="70" t="s">
        <v>33</v>
      </c>
      <c r="H60" s="70" t="s">
        <v>200</v>
      </c>
      <c r="I60" s="98" t="s">
        <v>97</v>
      </c>
      <c r="J60" s="122">
        <f>J61</f>
        <v>10</v>
      </c>
      <c r="K60" s="122">
        <f t="shared" si="13"/>
        <v>8</v>
      </c>
      <c r="L60" s="52">
        <f t="shared" si="0"/>
        <v>80</v>
      </c>
    </row>
    <row r="61" spans="1:12" ht="34.5" customHeight="1">
      <c r="A61" s="76" t="s">
        <v>96</v>
      </c>
      <c r="B61" s="111">
        <v>919</v>
      </c>
      <c r="C61" s="70" t="s">
        <v>13</v>
      </c>
      <c r="D61" s="70" t="s">
        <v>28</v>
      </c>
      <c r="E61" s="72" t="s">
        <v>45</v>
      </c>
      <c r="F61" s="70" t="s">
        <v>20</v>
      </c>
      <c r="G61" s="70" t="s">
        <v>33</v>
      </c>
      <c r="H61" s="70" t="s">
        <v>200</v>
      </c>
      <c r="I61" s="98" t="s">
        <v>98</v>
      </c>
      <c r="J61" s="122">
        <v>10</v>
      </c>
      <c r="K61" s="122">
        <v>8</v>
      </c>
      <c r="L61" s="52">
        <f t="shared" si="0"/>
        <v>80</v>
      </c>
    </row>
    <row r="62" spans="1:12">
      <c r="A62" s="119" t="s">
        <v>47</v>
      </c>
      <c r="B62" s="111">
        <v>919</v>
      </c>
      <c r="C62" s="90" t="s">
        <v>24</v>
      </c>
      <c r="D62" s="90"/>
      <c r="E62" s="127"/>
      <c r="F62" s="90"/>
      <c r="G62" s="90"/>
      <c r="H62" s="90"/>
      <c r="I62" s="129"/>
      <c r="J62" s="121">
        <f>J63</f>
        <v>109.3</v>
      </c>
      <c r="K62" s="121">
        <f>K63</f>
        <v>109.3</v>
      </c>
      <c r="L62" s="115">
        <f t="shared" si="0"/>
        <v>100</v>
      </c>
    </row>
    <row r="63" spans="1:12">
      <c r="A63" s="123" t="s">
        <v>48</v>
      </c>
      <c r="B63" s="111">
        <v>919</v>
      </c>
      <c r="C63" s="130" t="s">
        <v>24</v>
      </c>
      <c r="D63" s="130" t="s">
        <v>25</v>
      </c>
      <c r="E63" s="120"/>
      <c r="F63" s="118"/>
      <c r="G63" s="118"/>
      <c r="H63" s="118"/>
      <c r="I63" s="131"/>
      <c r="J63" s="121">
        <f>J66</f>
        <v>109.3</v>
      </c>
      <c r="K63" s="121">
        <f>K66</f>
        <v>109.3</v>
      </c>
      <c r="L63" s="115">
        <f t="shared" si="0"/>
        <v>100</v>
      </c>
    </row>
    <row r="64" spans="1:12" ht="31.5">
      <c r="A64" s="75" t="s">
        <v>148</v>
      </c>
      <c r="B64" s="111">
        <v>919</v>
      </c>
      <c r="C64" s="109" t="s">
        <v>24</v>
      </c>
      <c r="D64" s="109" t="s">
        <v>25</v>
      </c>
      <c r="E64" s="7">
        <v>89</v>
      </c>
      <c r="F64" s="7"/>
      <c r="G64" s="7"/>
      <c r="H64" s="7"/>
      <c r="I64" s="69"/>
      <c r="J64" s="122">
        <f t="shared" ref="J64:K65" si="14">J65</f>
        <v>109.3</v>
      </c>
      <c r="K64" s="122">
        <f t="shared" si="14"/>
        <v>109.3</v>
      </c>
      <c r="L64" s="52">
        <f t="shared" si="0"/>
        <v>100</v>
      </c>
    </row>
    <row r="65" spans="1:12" ht="47.25">
      <c r="A65" s="128" t="s">
        <v>149</v>
      </c>
      <c r="B65" s="111">
        <v>919</v>
      </c>
      <c r="C65" s="109" t="s">
        <v>24</v>
      </c>
      <c r="D65" s="109" t="s">
        <v>25</v>
      </c>
      <c r="E65" s="7">
        <v>89</v>
      </c>
      <c r="F65" s="7">
        <v>1</v>
      </c>
      <c r="G65" s="7"/>
      <c r="H65" s="7"/>
      <c r="I65" s="69"/>
      <c r="J65" s="122">
        <f t="shared" si="14"/>
        <v>109.3</v>
      </c>
      <c r="K65" s="122">
        <f t="shared" si="14"/>
        <v>109.3</v>
      </c>
      <c r="L65" s="52">
        <f t="shared" si="0"/>
        <v>100</v>
      </c>
    </row>
    <row r="66" spans="1:12" ht="31.5">
      <c r="A66" s="132" t="s">
        <v>158</v>
      </c>
      <c r="B66" s="111">
        <v>919</v>
      </c>
      <c r="C66" s="109" t="s">
        <v>24</v>
      </c>
      <c r="D66" s="109" t="s">
        <v>25</v>
      </c>
      <c r="E66" s="133">
        <v>89</v>
      </c>
      <c r="F66" s="7">
        <v>1</v>
      </c>
      <c r="G66" s="7" t="s">
        <v>33</v>
      </c>
      <c r="H66" s="7">
        <v>51180</v>
      </c>
      <c r="I66" s="69"/>
      <c r="J66" s="50">
        <f>J67+J69</f>
        <v>109.3</v>
      </c>
      <c r="K66" s="50">
        <f>K67+K69</f>
        <v>109.3</v>
      </c>
      <c r="L66" s="52">
        <f t="shared" si="0"/>
        <v>100</v>
      </c>
    </row>
    <row r="67" spans="1:12" ht="47.25">
      <c r="A67" s="95" t="s">
        <v>99</v>
      </c>
      <c r="B67" s="111">
        <v>919</v>
      </c>
      <c r="C67" s="109" t="s">
        <v>24</v>
      </c>
      <c r="D67" s="109" t="s">
        <v>25</v>
      </c>
      <c r="E67" s="133">
        <v>89</v>
      </c>
      <c r="F67" s="7">
        <v>1</v>
      </c>
      <c r="G67" s="7" t="s">
        <v>33</v>
      </c>
      <c r="H67" s="7" t="s">
        <v>49</v>
      </c>
      <c r="I67" s="69" t="s">
        <v>101</v>
      </c>
      <c r="J67" s="50">
        <f>J68</f>
        <v>105.3</v>
      </c>
      <c r="K67" s="50">
        <f>K68</f>
        <v>105.3</v>
      </c>
      <c r="L67" s="52">
        <f t="shared" si="0"/>
        <v>100</v>
      </c>
    </row>
    <row r="68" spans="1:12">
      <c r="A68" s="95" t="s">
        <v>100</v>
      </c>
      <c r="B68" s="111">
        <v>919</v>
      </c>
      <c r="C68" s="109" t="s">
        <v>24</v>
      </c>
      <c r="D68" s="109" t="s">
        <v>25</v>
      </c>
      <c r="E68" s="133">
        <v>89</v>
      </c>
      <c r="F68" s="7">
        <v>1</v>
      </c>
      <c r="G68" s="7" t="s">
        <v>33</v>
      </c>
      <c r="H68" s="7" t="s">
        <v>49</v>
      </c>
      <c r="I68" s="69" t="s">
        <v>102</v>
      </c>
      <c r="J68" s="50">
        <v>105.3</v>
      </c>
      <c r="K68" s="50">
        <v>105.3</v>
      </c>
      <c r="L68" s="52">
        <f t="shared" si="0"/>
        <v>100</v>
      </c>
    </row>
    <row r="69" spans="1:12" ht="18.75" customHeight="1">
      <c r="A69" s="76" t="s">
        <v>95</v>
      </c>
      <c r="B69" s="111">
        <v>919</v>
      </c>
      <c r="C69" s="109" t="s">
        <v>24</v>
      </c>
      <c r="D69" s="109" t="s">
        <v>25</v>
      </c>
      <c r="E69" s="133">
        <v>89</v>
      </c>
      <c r="F69" s="7">
        <v>1</v>
      </c>
      <c r="G69" s="7" t="s">
        <v>33</v>
      </c>
      <c r="H69" s="7">
        <v>51180</v>
      </c>
      <c r="I69" s="69" t="s">
        <v>97</v>
      </c>
      <c r="J69" s="50">
        <f t="shared" ref="J69:K69" si="15">J70</f>
        <v>4</v>
      </c>
      <c r="K69" s="50">
        <f t="shared" si="15"/>
        <v>4</v>
      </c>
      <c r="L69" s="52">
        <f t="shared" si="0"/>
        <v>100</v>
      </c>
    </row>
    <row r="70" spans="1:12" ht="31.5">
      <c r="A70" s="76" t="s">
        <v>96</v>
      </c>
      <c r="B70" s="111">
        <v>919</v>
      </c>
      <c r="C70" s="109" t="s">
        <v>24</v>
      </c>
      <c r="D70" s="109" t="s">
        <v>25</v>
      </c>
      <c r="E70" s="133">
        <v>89</v>
      </c>
      <c r="F70" s="7">
        <v>1</v>
      </c>
      <c r="G70" s="7" t="s">
        <v>33</v>
      </c>
      <c r="H70" s="7">
        <v>51180</v>
      </c>
      <c r="I70" s="69" t="s">
        <v>98</v>
      </c>
      <c r="J70" s="50">
        <v>4</v>
      </c>
      <c r="K70" s="50">
        <v>4</v>
      </c>
      <c r="L70" s="52">
        <f t="shared" si="0"/>
        <v>100</v>
      </c>
    </row>
    <row r="71" spans="1:12">
      <c r="A71" s="119" t="s">
        <v>204</v>
      </c>
      <c r="B71" s="111">
        <v>919</v>
      </c>
      <c r="C71" s="130" t="s">
        <v>25</v>
      </c>
      <c r="D71" s="130"/>
      <c r="E71" s="130"/>
      <c r="F71" s="118"/>
      <c r="G71" s="118"/>
      <c r="H71" s="7"/>
      <c r="I71" s="69"/>
      <c r="J71" s="134">
        <f>J72+J84</f>
        <v>88.109000000000009</v>
      </c>
      <c r="K71" s="134">
        <f t="shared" ref="K71" si="16">K72+K84</f>
        <v>85.649000000000001</v>
      </c>
      <c r="L71" s="115">
        <f t="shared" si="0"/>
        <v>97.208003722661701</v>
      </c>
    </row>
    <row r="72" spans="1:12" ht="31.5">
      <c r="A72" s="119" t="s">
        <v>205</v>
      </c>
      <c r="B72" s="111">
        <v>919</v>
      </c>
      <c r="C72" s="130" t="s">
        <v>25</v>
      </c>
      <c r="D72" s="130" t="s">
        <v>27</v>
      </c>
      <c r="E72" s="130"/>
      <c r="F72" s="118"/>
      <c r="G72" s="118"/>
      <c r="H72" s="7"/>
      <c r="I72" s="69"/>
      <c r="J72" s="134">
        <f t="shared" ref="J72:J76" si="17">J73</f>
        <v>87.609000000000009</v>
      </c>
      <c r="K72" s="134">
        <f t="shared" ref="K72:K76" si="18">K73</f>
        <v>85.649000000000001</v>
      </c>
      <c r="L72" s="115">
        <f t="shared" ref="L72:L135" si="19">K72/J72*100</f>
        <v>97.762786928283617</v>
      </c>
    </row>
    <row r="73" spans="1:12" ht="31.5">
      <c r="A73" s="75" t="s">
        <v>148</v>
      </c>
      <c r="B73" s="111">
        <v>919</v>
      </c>
      <c r="C73" s="109" t="s">
        <v>25</v>
      </c>
      <c r="D73" s="109" t="s">
        <v>27</v>
      </c>
      <c r="E73" s="109" t="s">
        <v>45</v>
      </c>
      <c r="F73" s="7"/>
      <c r="G73" s="7"/>
      <c r="H73" s="7"/>
      <c r="I73" s="69"/>
      <c r="J73" s="50">
        <f t="shared" si="17"/>
        <v>87.609000000000009</v>
      </c>
      <c r="K73" s="50">
        <f t="shared" si="18"/>
        <v>85.649000000000001</v>
      </c>
      <c r="L73" s="52">
        <f t="shared" si="19"/>
        <v>97.762786928283617</v>
      </c>
    </row>
    <row r="74" spans="1:12" ht="47.25">
      <c r="A74" s="128" t="s">
        <v>149</v>
      </c>
      <c r="B74" s="111">
        <v>919</v>
      </c>
      <c r="C74" s="109" t="s">
        <v>25</v>
      </c>
      <c r="D74" s="109" t="s">
        <v>27</v>
      </c>
      <c r="E74" s="109" t="s">
        <v>45</v>
      </c>
      <c r="F74" s="7" t="s">
        <v>20</v>
      </c>
      <c r="G74" s="7"/>
      <c r="H74" s="7"/>
      <c r="I74" s="69"/>
      <c r="J74" s="50">
        <f>J75+J78+J81</f>
        <v>87.609000000000009</v>
      </c>
      <c r="K74" s="50">
        <f t="shared" ref="K74" si="20">K75+K78+K81</f>
        <v>85.649000000000001</v>
      </c>
      <c r="L74" s="52">
        <f t="shared" si="19"/>
        <v>97.762786928283617</v>
      </c>
    </row>
    <row r="75" spans="1:12">
      <c r="A75" s="76" t="s">
        <v>195</v>
      </c>
      <c r="B75" s="111">
        <v>919</v>
      </c>
      <c r="C75" s="109" t="s">
        <v>25</v>
      </c>
      <c r="D75" s="109" t="s">
        <v>27</v>
      </c>
      <c r="E75" s="109" t="s">
        <v>45</v>
      </c>
      <c r="F75" s="7" t="s">
        <v>20</v>
      </c>
      <c r="G75" s="7" t="s">
        <v>33</v>
      </c>
      <c r="H75" s="7" t="s">
        <v>196</v>
      </c>
      <c r="I75" s="69"/>
      <c r="J75" s="50">
        <f t="shared" si="17"/>
        <v>50</v>
      </c>
      <c r="K75" s="50">
        <f t="shared" si="18"/>
        <v>48.04</v>
      </c>
      <c r="L75" s="52">
        <f t="shared" si="19"/>
        <v>96.08</v>
      </c>
    </row>
    <row r="76" spans="1:12" ht="31.5">
      <c r="A76" s="76" t="s">
        <v>95</v>
      </c>
      <c r="B76" s="111">
        <v>919</v>
      </c>
      <c r="C76" s="109" t="s">
        <v>25</v>
      </c>
      <c r="D76" s="109" t="s">
        <v>27</v>
      </c>
      <c r="E76" s="109" t="s">
        <v>45</v>
      </c>
      <c r="F76" s="7" t="s">
        <v>20</v>
      </c>
      <c r="G76" s="7" t="s">
        <v>33</v>
      </c>
      <c r="H76" s="7" t="s">
        <v>196</v>
      </c>
      <c r="I76" s="69" t="s">
        <v>97</v>
      </c>
      <c r="J76" s="50">
        <f t="shared" si="17"/>
        <v>50</v>
      </c>
      <c r="K76" s="50">
        <f t="shared" si="18"/>
        <v>48.04</v>
      </c>
      <c r="L76" s="52">
        <f t="shared" si="19"/>
        <v>96.08</v>
      </c>
    </row>
    <row r="77" spans="1:12" ht="31.5">
      <c r="A77" s="76" t="s">
        <v>96</v>
      </c>
      <c r="B77" s="111">
        <v>919</v>
      </c>
      <c r="C77" s="109" t="s">
        <v>25</v>
      </c>
      <c r="D77" s="109" t="s">
        <v>27</v>
      </c>
      <c r="E77" s="109" t="s">
        <v>45</v>
      </c>
      <c r="F77" s="7" t="s">
        <v>20</v>
      </c>
      <c r="G77" s="7" t="s">
        <v>33</v>
      </c>
      <c r="H77" s="7" t="s">
        <v>196</v>
      </c>
      <c r="I77" s="69" t="s">
        <v>98</v>
      </c>
      <c r="J77" s="50">
        <v>50</v>
      </c>
      <c r="K77" s="50">
        <v>48.04</v>
      </c>
      <c r="L77" s="52">
        <f t="shared" si="19"/>
        <v>96.08</v>
      </c>
    </row>
    <row r="78" spans="1:12" ht="31.5">
      <c r="A78" s="76" t="s">
        <v>150</v>
      </c>
      <c r="B78" s="111">
        <v>919</v>
      </c>
      <c r="C78" s="109" t="s">
        <v>25</v>
      </c>
      <c r="D78" s="109" t="s">
        <v>27</v>
      </c>
      <c r="E78" s="109" t="s">
        <v>45</v>
      </c>
      <c r="F78" s="7" t="s">
        <v>20</v>
      </c>
      <c r="G78" s="7" t="s">
        <v>33</v>
      </c>
      <c r="H78" s="7" t="s">
        <v>43</v>
      </c>
      <c r="I78" s="69"/>
      <c r="J78" s="50">
        <f>J79</f>
        <v>0.372</v>
      </c>
      <c r="K78" s="50">
        <f t="shared" ref="K78:K79" si="21">K79</f>
        <v>0.372</v>
      </c>
      <c r="L78" s="52">
        <f t="shared" si="19"/>
        <v>100</v>
      </c>
    </row>
    <row r="79" spans="1:12" ht="31.5">
      <c r="A79" s="76" t="s">
        <v>95</v>
      </c>
      <c r="B79" s="111">
        <v>919</v>
      </c>
      <c r="C79" s="109" t="s">
        <v>25</v>
      </c>
      <c r="D79" s="109" t="s">
        <v>27</v>
      </c>
      <c r="E79" s="109" t="s">
        <v>45</v>
      </c>
      <c r="F79" s="7" t="s">
        <v>20</v>
      </c>
      <c r="G79" s="7" t="s">
        <v>33</v>
      </c>
      <c r="H79" s="7" t="s">
        <v>43</v>
      </c>
      <c r="I79" s="69" t="s">
        <v>97</v>
      </c>
      <c r="J79" s="50">
        <f>J80</f>
        <v>0.372</v>
      </c>
      <c r="K79" s="50">
        <f t="shared" si="21"/>
        <v>0.372</v>
      </c>
      <c r="L79" s="52">
        <f t="shared" si="19"/>
        <v>100</v>
      </c>
    </row>
    <row r="80" spans="1:12" ht="31.5">
      <c r="A80" s="76" t="s">
        <v>96</v>
      </c>
      <c r="B80" s="111">
        <v>919</v>
      </c>
      <c r="C80" s="109" t="s">
        <v>25</v>
      </c>
      <c r="D80" s="109" t="s">
        <v>27</v>
      </c>
      <c r="E80" s="109" t="s">
        <v>45</v>
      </c>
      <c r="F80" s="7" t="s">
        <v>20</v>
      </c>
      <c r="G80" s="7" t="s">
        <v>33</v>
      </c>
      <c r="H80" s="7" t="s">
        <v>43</v>
      </c>
      <c r="I80" s="69" t="s">
        <v>98</v>
      </c>
      <c r="J80" s="50">
        <v>0.372</v>
      </c>
      <c r="K80" s="50">
        <v>0.372</v>
      </c>
      <c r="L80" s="52">
        <f t="shared" si="19"/>
        <v>100</v>
      </c>
    </row>
    <row r="81" spans="1:12">
      <c r="A81" s="76" t="s">
        <v>208</v>
      </c>
      <c r="B81" s="111">
        <v>919</v>
      </c>
      <c r="C81" s="109" t="s">
        <v>25</v>
      </c>
      <c r="D81" s="109" t="s">
        <v>27</v>
      </c>
      <c r="E81" s="109" t="s">
        <v>45</v>
      </c>
      <c r="F81" s="7" t="s">
        <v>20</v>
      </c>
      <c r="G81" s="7" t="s">
        <v>33</v>
      </c>
      <c r="H81" s="7" t="s">
        <v>209</v>
      </c>
      <c r="I81" s="69"/>
      <c r="J81" s="50">
        <f>J82</f>
        <v>37.237000000000002</v>
      </c>
      <c r="K81" s="50">
        <f t="shared" ref="K81:K82" si="22">K82</f>
        <v>37.237000000000002</v>
      </c>
      <c r="L81" s="52">
        <f t="shared" si="19"/>
        <v>100</v>
      </c>
    </row>
    <row r="82" spans="1:12" ht="31.5">
      <c r="A82" s="76" t="s">
        <v>95</v>
      </c>
      <c r="B82" s="111">
        <v>919</v>
      </c>
      <c r="C82" s="109" t="s">
        <v>25</v>
      </c>
      <c r="D82" s="109" t="s">
        <v>27</v>
      </c>
      <c r="E82" s="109" t="s">
        <v>45</v>
      </c>
      <c r="F82" s="7" t="s">
        <v>20</v>
      </c>
      <c r="G82" s="7" t="s">
        <v>33</v>
      </c>
      <c r="H82" s="7" t="s">
        <v>209</v>
      </c>
      <c r="I82" s="69" t="s">
        <v>97</v>
      </c>
      <c r="J82" s="50">
        <f>J83</f>
        <v>37.237000000000002</v>
      </c>
      <c r="K82" s="50">
        <f t="shared" si="22"/>
        <v>37.237000000000002</v>
      </c>
      <c r="L82" s="52">
        <f t="shared" si="19"/>
        <v>100</v>
      </c>
    </row>
    <row r="83" spans="1:12" ht="31.5">
      <c r="A83" s="76" t="s">
        <v>96</v>
      </c>
      <c r="B83" s="111">
        <v>919</v>
      </c>
      <c r="C83" s="109" t="s">
        <v>25</v>
      </c>
      <c r="D83" s="109" t="s">
        <v>27</v>
      </c>
      <c r="E83" s="109" t="s">
        <v>45</v>
      </c>
      <c r="F83" s="7" t="s">
        <v>20</v>
      </c>
      <c r="G83" s="7" t="s">
        <v>33</v>
      </c>
      <c r="H83" s="7" t="s">
        <v>209</v>
      </c>
      <c r="I83" s="69" t="s">
        <v>98</v>
      </c>
      <c r="J83" s="50">
        <v>37.237000000000002</v>
      </c>
      <c r="K83" s="50">
        <v>37.237000000000002</v>
      </c>
      <c r="L83" s="52">
        <f t="shared" si="19"/>
        <v>100</v>
      </c>
    </row>
    <row r="84" spans="1:12" ht="31.5">
      <c r="A84" s="119" t="s">
        <v>211</v>
      </c>
      <c r="B84" s="111">
        <v>919</v>
      </c>
      <c r="C84" s="130" t="s">
        <v>25</v>
      </c>
      <c r="D84" s="130" t="s">
        <v>202</v>
      </c>
      <c r="E84" s="109"/>
      <c r="F84" s="7"/>
      <c r="G84" s="7"/>
      <c r="H84" s="7"/>
      <c r="I84" s="69"/>
      <c r="J84" s="134">
        <f t="shared" ref="J84:K87" si="23">J85</f>
        <v>0.5</v>
      </c>
      <c r="K84" s="134">
        <f t="shared" si="23"/>
        <v>0</v>
      </c>
      <c r="L84" s="115">
        <f t="shared" si="19"/>
        <v>0</v>
      </c>
    </row>
    <row r="85" spans="1:12" ht="31.5">
      <c r="A85" s="76" t="s">
        <v>210</v>
      </c>
      <c r="B85" s="111">
        <v>919</v>
      </c>
      <c r="C85" s="109" t="s">
        <v>25</v>
      </c>
      <c r="D85" s="109" t="s">
        <v>202</v>
      </c>
      <c r="E85" s="7" t="s">
        <v>212</v>
      </c>
      <c r="F85" s="7"/>
      <c r="G85" s="7"/>
      <c r="H85" s="7"/>
      <c r="I85" s="69"/>
      <c r="J85" s="50">
        <f t="shared" si="23"/>
        <v>0.5</v>
      </c>
      <c r="K85" s="50">
        <f t="shared" si="23"/>
        <v>0</v>
      </c>
      <c r="L85" s="52">
        <f t="shared" si="19"/>
        <v>0</v>
      </c>
    </row>
    <row r="86" spans="1:12" ht="31.5">
      <c r="A86" s="76" t="s">
        <v>213</v>
      </c>
      <c r="B86" s="111">
        <v>919</v>
      </c>
      <c r="C86" s="109" t="s">
        <v>25</v>
      </c>
      <c r="D86" s="109" t="s">
        <v>202</v>
      </c>
      <c r="E86" s="7" t="s">
        <v>212</v>
      </c>
      <c r="F86" s="7" t="s">
        <v>31</v>
      </c>
      <c r="G86" s="7" t="s">
        <v>33</v>
      </c>
      <c r="H86" s="7" t="s">
        <v>214</v>
      </c>
      <c r="I86" s="69"/>
      <c r="J86" s="50">
        <f t="shared" si="23"/>
        <v>0.5</v>
      </c>
      <c r="K86" s="50">
        <f t="shared" si="23"/>
        <v>0</v>
      </c>
      <c r="L86" s="52">
        <f t="shared" si="19"/>
        <v>0</v>
      </c>
    </row>
    <row r="87" spans="1:12" ht="31.5">
      <c r="A87" s="76" t="s">
        <v>95</v>
      </c>
      <c r="B87" s="111">
        <v>919</v>
      </c>
      <c r="C87" s="109" t="s">
        <v>25</v>
      </c>
      <c r="D87" s="109" t="s">
        <v>202</v>
      </c>
      <c r="E87" s="7" t="s">
        <v>212</v>
      </c>
      <c r="F87" s="7" t="s">
        <v>31</v>
      </c>
      <c r="G87" s="7" t="s">
        <v>33</v>
      </c>
      <c r="H87" s="7" t="s">
        <v>214</v>
      </c>
      <c r="I87" s="69" t="s">
        <v>97</v>
      </c>
      <c r="J87" s="50">
        <f t="shared" si="23"/>
        <v>0.5</v>
      </c>
      <c r="K87" s="50">
        <f t="shared" si="23"/>
        <v>0</v>
      </c>
      <c r="L87" s="52">
        <f t="shared" si="19"/>
        <v>0</v>
      </c>
    </row>
    <row r="88" spans="1:12" ht="31.5">
      <c r="A88" s="76" t="s">
        <v>96</v>
      </c>
      <c r="B88" s="111">
        <v>919</v>
      </c>
      <c r="C88" s="109" t="s">
        <v>25</v>
      </c>
      <c r="D88" s="109" t="s">
        <v>202</v>
      </c>
      <c r="E88" s="7" t="s">
        <v>212</v>
      </c>
      <c r="F88" s="7" t="s">
        <v>31</v>
      </c>
      <c r="G88" s="7" t="s">
        <v>33</v>
      </c>
      <c r="H88" s="7" t="s">
        <v>214</v>
      </c>
      <c r="I88" s="69" t="s">
        <v>98</v>
      </c>
      <c r="J88" s="50">
        <v>0.5</v>
      </c>
      <c r="K88" s="50">
        <v>0</v>
      </c>
      <c r="L88" s="52">
        <f t="shared" si="19"/>
        <v>0</v>
      </c>
    </row>
    <row r="89" spans="1:12">
      <c r="A89" s="123" t="s">
        <v>50</v>
      </c>
      <c r="B89" s="111">
        <v>919</v>
      </c>
      <c r="C89" s="130" t="s">
        <v>14</v>
      </c>
      <c r="D89" s="130"/>
      <c r="E89" s="118"/>
      <c r="F89" s="118"/>
      <c r="G89" s="118"/>
      <c r="H89" s="118"/>
      <c r="I89" s="118"/>
      <c r="J89" s="134">
        <f>J90+J99</f>
        <v>990.2</v>
      </c>
      <c r="K89" s="134">
        <f>K90+K99</f>
        <v>988.12</v>
      </c>
      <c r="L89" s="115">
        <f t="shared" si="19"/>
        <v>99.789941425974547</v>
      </c>
    </row>
    <row r="90" spans="1:12">
      <c r="A90" s="123" t="s">
        <v>51</v>
      </c>
      <c r="B90" s="111">
        <v>919</v>
      </c>
      <c r="C90" s="118" t="s">
        <v>14</v>
      </c>
      <c r="D90" s="118" t="s">
        <v>26</v>
      </c>
      <c r="E90" s="135"/>
      <c r="F90" s="135"/>
      <c r="G90" s="135"/>
      <c r="H90" s="135"/>
      <c r="I90" s="118"/>
      <c r="J90" s="50">
        <f>J91+J95</f>
        <v>632.20000000000005</v>
      </c>
      <c r="K90" s="50">
        <f t="shared" ref="K90" si="24">K91+K95</f>
        <v>630.12</v>
      </c>
      <c r="L90" s="52">
        <f t="shared" si="19"/>
        <v>99.670990192976902</v>
      </c>
    </row>
    <row r="91" spans="1:12" ht="47.25">
      <c r="A91" s="75" t="s">
        <v>155</v>
      </c>
      <c r="B91" s="111">
        <v>919</v>
      </c>
      <c r="C91" s="70" t="s">
        <v>14</v>
      </c>
      <c r="D91" s="70" t="s">
        <v>26</v>
      </c>
      <c r="E91" s="70" t="s">
        <v>28</v>
      </c>
      <c r="F91" s="70"/>
      <c r="G91" s="70"/>
      <c r="H91" s="70"/>
      <c r="I91" s="7"/>
      <c r="J91" s="50">
        <f>J92</f>
        <v>558.5</v>
      </c>
      <c r="K91" s="50">
        <f>K92</f>
        <v>556.41999999999996</v>
      </c>
      <c r="L91" s="52">
        <f t="shared" si="19"/>
        <v>99.627573858549681</v>
      </c>
    </row>
    <row r="92" spans="1:12" ht="141.75">
      <c r="A92" s="171" t="s">
        <v>159</v>
      </c>
      <c r="B92" s="111">
        <v>919</v>
      </c>
      <c r="C92" s="70" t="s">
        <v>14</v>
      </c>
      <c r="D92" s="70" t="s">
        <v>26</v>
      </c>
      <c r="E92" s="70" t="s">
        <v>28</v>
      </c>
      <c r="F92" s="70" t="s">
        <v>31</v>
      </c>
      <c r="G92" s="70" t="s">
        <v>33</v>
      </c>
      <c r="H92" s="70" t="s">
        <v>52</v>
      </c>
      <c r="I92" s="7"/>
      <c r="J92" s="50">
        <f t="shared" ref="J89:K93" si="25">J93</f>
        <v>558.5</v>
      </c>
      <c r="K92" s="50">
        <f t="shared" si="25"/>
        <v>556.41999999999996</v>
      </c>
      <c r="L92" s="52">
        <f t="shared" si="19"/>
        <v>99.627573858549681</v>
      </c>
    </row>
    <row r="93" spans="1:12" ht="18.75" customHeight="1">
      <c r="A93" s="76" t="s">
        <v>95</v>
      </c>
      <c r="B93" s="111">
        <v>919</v>
      </c>
      <c r="C93" s="70" t="s">
        <v>14</v>
      </c>
      <c r="D93" s="70" t="s">
        <v>26</v>
      </c>
      <c r="E93" s="70" t="s">
        <v>28</v>
      </c>
      <c r="F93" s="70" t="s">
        <v>31</v>
      </c>
      <c r="G93" s="70" t="s">
        <v>33</v>
      </c>
      <c r="H93" s="70" t="s">
        <v>52</v>
      </c>
      <c r="I93" s="7" t="s">
        <v>97</v>
      </c>
      <c r="J93" s="50">
        <f t="shared" si="25"/>
        <v>558.5</v>
      </c>
      <c r="K93" s="50">
        <f t="shared" si="25"/>
        <v>556.41999999999996</v>
      </c>
      <c r="L93" s="52">
        <f t="shared" si="19"/>
        <v>99.627573858549681</v>
      </c>
    </row>
    <row r="94" spans="1:12" ht="33.75" customHeight="1">
      <c r="A94" s="76" t="s">
        <v>96</v>
      </c>
      <c r="B94" s="111">
        <v>919</v>
      </c>
      <c r="C94" s="70" t="s">
        <v>14</v>
      </c>
      <c r="D94" s="70" t="s">
        <v>26</v>
      </c>
      <c r="E94" s="70" t="s">
        <v>28</v>
      </c>
      <c r="F94" s="70" t="s">
        <v>31</v>
      </c>
      <c r="G94" s="70" t="s">
        <v>33</v>
      </c>
      <c r="H94" s="70" t="s">
        <v>52</v>
      </c>
      <c r="I94" s="7" t="s">
        <v>98</v>
      </c>
      <c r="J94" s="229">
        <f>496.04+95-7.54-25</f>
        <v>558.5</v>
      </c>
      <c r="K94" s="190">
        <v>556.41999999999996</v>
      </c>
      <c r="L94" s="52">
        <f t="shared" si="19"/>
        <v>99.627573858549681</v>
      </c>
    </row>
    <row r="95" spans="1:12" ht="64.5" customHeight="1">
      <c r="A95" s="92" t="s">
        <v>203</v>
      </c>
      <c r="B95" s="111">
        <v>919</v>
      </c>
      <c r="C95" s="7" t="s">
        <v>14</v>
      </c>
      <c r="D95" s="7" t="s">
        <v>26</v>
      </c>
      <c r="E95" s="7" t="s">
        <v>202</v>
      </c>
      <c r="F95" s="7"/>
      <c r="G95" s="7"/>
      <c r="H95" s="7"/>
      <c r="I95" s="7"/>
      <c r="J95" s="190">
        <f t="shared" ref="J95:K97" si="26">J96</f>
        <v>73.699999999999989</v>
      </c>
      <c r="K95" s="190">
        <f t="shared" si="26"/>
        <v>73.7</v>
      </c>
      <c r="L95" s="52">
        <f t="shared" si="19"/>
        <v>100.00000000000003</v>
      </c>
    </row>
    <row r="96" spans="1:12" ht="117.75" customHeight="1">
      <c r="A96" s="201" t="s">
        <v>159</v>
      </c>
      <c r="B96" s="111">
        <v>919</v>
      </c>
      <c r="C96" s="70" t="s">
        <v>14</v>
      </c>
      <c r="D96" s="70" t="s">
        <v>26</v>
      </c>
      <c r="E96" s="70" t="s">
        <v>202</v>
      </c>
      <c r="F96" s="70" t="s">
        <v>31</v>
      </c>
      <c r="G96" s="70" t="s">
        <v>13</v>
      </c>
      <c r="H96" s="70" t="s">
        <v>52</v>
      </c>
      <c r="I96" s="7"/>
      <c r="J96" s="190">
        <f t="shared" si="26"/>
        <v>73.699999999999989</v>
      </c>
      <c r="K96" s="190">
        <f t="shared" si="26"/>
        <v>73.7</v>
      </c>
      <c r="L96" s="52">
        <f t="shared" si="19"/>
        <v>100.00000000000003</v>
      </c>
    </row>
    <row r="97" spans="1:12" ht="29.25" customHeight="1">
      <c r="A97" s="76" t="s">
        <v>95</v>
      </c>
      <c r="B97" s="111">
        <v>919</v>
      </c>
      <c r="C97" s="70" t="s">
        <v>14</v>
      </c>
      <c r="D97" s="70" t="s">
        <v>26</v>
      </c>
      <c r="E97" s="70" t="s">
        <v>202</v>
      </c>
      <c r="F97" s="70" t="s">
        <v>31</v>
      </c>
      <c r="G97" s="70" t="s">
        <v>13</v>
      </c>
      <c r="H97" s="70" t="s">
        <v>52</v>
      </c>
      <c r="I97" s="7" t="s">
        <v>97</v>
      </c>
      <c r="J97" s="190">
        <f t="shared" si="26"/>
        <v>73.699999999999989</v>
      </c>
      <c r="K97" s="190">
        <f t="shared" si="26"/>
        <v>73.7</v>
      </c>
      <c r="L97" s="52">
        <f t="shared" si="19"/>
        <v>100.00000000000003</v>
      </c>
    </row>
    <row r="98" spans="1:12" ht="34.5" customHeight="1">
      <c r="A98" s="76" t="s">
        <v>96</v>
      </c>
      <c r="B98" s="111">
        <v>919</v>
      </c>
      <c r="C98" s="70" t="s">
        <v>14</v>
      </c>
      <c r="D98" s="70" t="s">
        <v>26</v>
      </c>
      <c r="E98" s="70" t="s">
        <v>202</v>
      </c>
      <c r="F98" s="70" t="s">
        <v>31</v>
      </c>
      <c r="G98" s="70" t="s">
        <v>13</v>
      </c>
      <c r="H98" s="70" t="s">
        <v>52</v>
      </c>
      <c r="I98" s="7" t="s">
        <v>98</v>
      </c>
      <c r="J98" s="190">
        <f>41.16+7.54+25</f>
        <v>73.699999999999989</v>
      </c>
      <c r="K98" s="190">
        <v>73.7</v>
      </c>
      <c r="L98" s="52">
        <f t="shared" si="19"/>
        <v>100.00000000000003</v>
      </c>
    </row>
    <row r="99" spans="1:12" ht="21" customHeight="1">
      <c r="A99" s="195" t="s">
        <v>191</v>
      </c>
      <c r="B99" s="111">
        <v>919</v>
      </c>
      <c r="C99" s="90" t="s">
        <v>14</v>
      </c>
      <c r="D99" s="90" t="s">
        <v>129</v>
      </c>
      <c r="E99" s="90"/>
      <c r="F99" s="90"/>
      <c r="G99" s="90"/>
      <c r="H99" s="90"/>
      <c r="I99" s="118"/>
      <c r="J99" s="228">
        <f>J100</f>
        <v>358</v>
      </c>
      <c r="K99" s="196">
        <f t="shared" ref="K99:K103" si="27">K100</f>
        <v>358</v>
      </c>
      <c r="L99" s="115">
        <f t="shared" si="19"/>
        <v>100</v>
      </c>
    </row>
    <row r="100" spans="1:12" ht="36.75" customHeight="1">
      <c r="A100" s="75" t="s">
        <v>148</v>
      </c>
      <c r="B100" s="111">
        <v>919</v>
      </c>
      <c r="C100" s="70" t="s">
        <v>14</v>
      </c>
      <c r="D100" s="70" t="s">
        <v>129</v>
      </c>
      <c r="E100" s="70" t="s">
        <v>45</v>
      </c>
      <c r="F100" s="70"/>
      <c r="G100" s="70"/>
      <c r="H100" s="70"/>
      <c r="I100" s="7"/>
      <c r="J100" s="190">
        <f>J101</f>
        <v>358</v>
      </c>
      <c r="K100" s="190">
        <f t="shared" si="27"/>
        <v>358</v>
      </c>
      <c r="L100" s="52">
        <f t="shared" si="19"/>
        <v>100</v>
      </c>
    </row>
    <row r="101" spans="1:12" ht="54.75" customHeight="1">
      <c r="A101" s="128" t="s">
        <v>149</v>
      </c>
      <c r="B101" s="111">
        <v>919</v>
      </c>
      <c r="C101" s="70" t="s">
        <v>14</v>
      </c>
      <c r="D101" s="70" t="s">
        <v>129</v>
      </c>
      <c r="E101" s="70" t="s">
        <v>45</v>
      </c>
      <c r="F101" s="70" t="s">
        <v>20</v>
      </c>
      <c r="G101" s="70"/>
      <c r="H101" s="70"/>
      <c r="I101" s="7"/>
      <c r="J101" s="190">
        <f>J102</f>
        <v>358</v>
      </c>
      <c r="K101" s="190">
        <f t="shared" si="27"/>
        <v>358</v>
      </c>
      <c r="L101" s="52">
        <f t="shared" si="19"/>
        <v>100</v>
      </c>
    </row>
    <row r="102" spans="1:12" ht="66.75" customHeight="1">
      <c r="A102" s="128" t="s">
        <v>198</v>
      </c>
      <c r="B102" s="111">
        <v>919</v>
      </c>
      <c r="C102" s="70" t="s">
        <v>14</v>
      </c>
      <c r="D102" s="70" t="s">
        <v>129</v>
      </c>
      <c r="E102" s="70" t="s">
        <v>45</v>
      </c>
      <c r="F102" s="70" t="s">
        <v>20</v>
      </c>
      <c r="G102" s="70" t="s">
        <v>33</v>
      </c>
      <c r="H102" s="70" t="s">
        <v>192</v>
      </c>
      <c r="I102" s="7"/>
      <c r="J102" s="190">
        <f>J103</f>
        <v>358</v>
      </c>
      <c r="K102" s="190">
        <f t="shared" si="27"/>
        <v>358</v>
      </c>
      <c r="L102" s="52">
        <f t="shared" si="19"/>
        <v>100</v>
      </c>
    </row>
    <row r="103" spans="1:12" ht="27" customHeight="1">
      <c r="A103" s="76" t="s">
        <v>95</v>
      </c>
      <c r="B103" s="111">
        <v>919</v>
      </c>
      <c r="C103" s="70" t="s">
        <v>14</v>
      </c>
      <c r="D103" s="70" t="s">
        <v>129</v>
      </c>
      <c r="E103" s="70" t="s">
        <v>45</v>
      </c>
      <c r="F103" s="70" t="s">
        <v>20</v>
      </c>
      <c r="G103" s="70" t="s">
        <v>33</v>
      </c>
      <c r="H103" s="70" t="s">
        <v>192</v>
      </c>
      <c r="I103" s="7" t="s">
        <v>97</v>
      </c>
      <c r="J103" s="190">
        <f>J104</f>
        <v>358</v>
      </c>
      <c r="K103" s="190">
        <f t="shared" si="27"/>
        <v>358</v>
      </c>
      <c r="L103" s="52">
        <f t="shared" si="19"/>
        <v>100</v>
      </c>
    </row>
    <row r="104" spans="1:12" ht="33.75" customHeight="1">
      <c r="A104" s="76" t="s">
        <v>96</v>
      </c>
      <c r="B104" s="111">
        <v>919</v>
      </c>
      <c r="C104" s="70" t="s">
        <v>14</v>
      </c>
      <c r="D104" s="70" t="s">
        <v>129</v>
      </c>
      <c r="E104" s="70" t="s">
        <v>45</v>
      </c>
      <c r="F104" s="70" t="s">
        <v>20</v>
      </c>
      <c r="G104" s="70" t="s">
        <v>33</v>
      </c>
      <c r="H104" s="70" t="s">
        <v>192</v>
      </c>
      <c r="I104" s="7" t="s">
        <v>98</v>
      </c>
      <c r="J104" s="190">
        <f>250+10+80+18</f>
        <v>358</v>
      </c>
      <c r="K104" s="190">
        <v>358</v>
      </c>
      <c r="L104" s="52">
        <f t="shared" si="19"/>
        <v>100</v>
      </c>
    </row>
    <row r="105" spans="1:12">
      <c r="A105" s="123" t="s">
        <v>17</v>
      </c>
      <c r="B105" s="111">
        <v>919</v>
      </c>
      <c r="C105" s="118" t="s">
        <v>16</v>
      </c>
      <c r="D105" s="118"/>
      <c r="E105" s="118"/>
      <c r="F105" s="118"/>
      <c r="G105" s="118"/>
      <c r="H105" s="51"/>
      <c r="I105" s="51"/>
      <c r="J105" s="115">
        <f>J106+J117</f>
        <v>332.52699999999999</v>
      </c>
      <c r="K105" s="115">
        <f>K106+K117</f>
        <v>322.01600000000002</v>
      </c>
      <c r="L105" s="115">
        <f t="shared" si="19"/>
        <v>96.839053670829742</v>
      </c>
    </row>
    <row r="106" spans="1:12">
      <c r="A106" s="123" t="s">
        <v>53</v>
      </c>
      <c r="B106" s="111">
        <v>919</v>
      </c>
      <c r="C106" s="118" t="s">
        <v>16</v>
      </c>
      <c r="D106" s="118" t="s">
        <v>24</v>
      </c>
      <c r="E106" s="118"/>
      <c r="F106" s="118"/>
      <c r="G106" s="118"/>
      <c r="H106" s="114"/>
      <c r="I106" s="114"/>
      <c r="J106" s="115">
        <f>J107+J112</f>
        <v>69.5</v>
      </c>
      <c r="K106" s="115">
        <f t="shared" ref="K106" si="28">K107+K112</f>
        <v>69.5</v>
      </c>
      <c r="L106" s="115">
        <f t="shared" si="19"/>
        <v>100</v>
      </c>
    </row>
    <row r="107" spans="1:12" ht="47.25">
      <c r="A107" s="192" t="s">
        <v>188</v>
      </c>
      <c r="B107" s="111">
        <v>919</v>
      </c>
      <c r="C107" s="7" t="s">
        <v>16</v>
      </c>
      <c r="D107" s="7" t="s">
        <v>24</v>
      </c>
      <c r="E107" s="7" t="s">
        <v>129</v>
      </c>
      <c r="F107" s="7"/>
      <c r="G107" s="7"/>
      <c r="H107" s="51"/>
      <c r="I107" s="51"/>
      <c r="J107" s="52">
        <f>J108</f>
        <v>39.5</v>
      </c>
      <c r="K107" s="52">
        <f>K108</f>
        <v>39.5</v>
      </c>
      <c r="L107" s="52">
        <f t="shared" si="19"/>
        <v>100</v>
      </c>
    </row>
    <row r="108" spans="1:12" ht="31.5">
      <c r="A108" s="75" t="s">
        <v>183</v>
      </c>
      <c r="B108" s="111">
        <v>919</v>
      </c>
      <c r="C108" s="7" t="s">
        <v>16</v>
      </c>
      <c r="D108" s="7" t="s">
        <v>24</v>
      </c>
      <c r="E108" s="7" t="s">
        <v>129</v>
      </c>
      <c r="F108" s="7" t="s">
        <v>31</v>
      </c>
      <c r="G108" s="7" t="s">
        <v>13</v>
      </c>
      <c r="H108" s="51"/>
      <c r="I108" s="51"/>
      <c r="J108" s="52">
        <f>J109</f>
        <v>39.5</v>
      </c>
      <c r="K108" s="52">
        <f t="shared" ref="K108" si="29">K109</f>
        <v>39.5</v>
      </c>
      <c r="L108" s="52">
        <f t="shared" si="19"/>
        <v>100</v>
      </c>
    </row>
    <row r="109" spans="1:12" ht="21.75" customHeight="1">
      <c r="A109" s="92" t="s">
        <v>185</v>
      </c>
      <c r="B109" s="111">
        <v>919</v>
      </c>
      <c r="C109" s="7" t="s">
        <v>16</v>
      </c>
      <c r="D109" s="7" t="s">
        <v>24</v>
      </c>
      <c r="E109" s="7" t="s">
        <v>129</v>
      </c>
      <c r="F109" s="7" t="s">
        <v>31</v>
      </c>
      <c r="G109" s="7" t="s">
        <v>13</v>
      </c>
      <c r="H109" s="7" t="s">
        <v>184</v>
      </c>
      <c r="I109" s="69"/>
      <c r="J109" s="52">
        <f t="shared" ref="J109:K110" si="30">J110</f>
        <v>39.5</v>
      </c>
      <c r="K109" s="52">
        <f t="shared" si="30"/>
        <v>39.5</v>
      </c>
      <c r="L109" s="52">
        <f t="shared" si="19"/>
        <v>100</v>
      </c>
    </row>
    <row r="110" spans="1:12" ht="19.5" customHeight="1">
      <c r="A110" s="76" t="s">
        <v>95</v>
      </c>
      <c r="B110" s="111">
        <v>919</v>
      </c>
      <c r="C110" s="7" t="s">
        <v>16</v>
      </c>
      <c r="D110" s="7" t="s">
        <v>24</v>
      </c>
      <c r="E110" s="7" t="s">
        <v>129</v>
      </c>
      <c r="F110" s="7" t="s">
        <v>31</v>
      </c>
      <c r="G110" s="7" t="s">
        <v>13</v>
      </c>
      <c r="H110" s="7" t="s">
        <v>184</v>
      </c>
      <c r="I110" s="69" t="s">
        <v>97</v>
      </c>
      <c r="J110" s="52">
        <f t="shared" si="30"/>
        <v>39.5</v>
      </c>
      <c r="K110" s="52">
        <f t="shared" si="30"/>
        <v>39.5</v>
      </c>
      <c r="L110" s="52">
        <f t="shared" si="19"/>
        <v>100</v>
      </c>
    </row>
    <row r="111" spans="1:12" ht="31.5">
      <c r="A111" s="76" t="s">
        <v>96</v>
      </c>
      <c r="B111" s="111">
        <v>919</v>
      </c>
      <c r="C111" s="7" t="s">
        <v>16</v>
      </c>
      <c r="D111" s="7" t="s">
        <v>24</v>
      </c>
      <c r="E111" s="7" t="s">
        <v>129</v>
      </c>
      <c r="F111" s="7" t="s">
        <v>31</v>
      </c>
      <c r="G111" s="7" t="s">
        <v>13</v>
      </c>
      <c r="H111" s="7" t="s">
        <v>184</v>
      </c>
      <c r="I111" s="69" t="s">
        <v>98</v>
      </c>
      <c r="J111" s="52">
        <f>48-8.5</f>
        <v>39.5</v>
      </c>
      <c r="K111" s="52">
        <v>39.5</v>
      </c>
      <c r="L111" s="52">
        <f t="shared" si="19"/>
        <v>100</v>
      </c>
    </row>
    <row r="112" spans="1:12" ht="31.5">
      <c r="A112" s="75" t="s">
        <v>148</v>
      </c>
      <c r="B112" s="111">
        <v>919</v>
      </c>
      <c r="C112" s="7" t="s">
        <v>16</v>
      </c>
      <c r="D112" s="7" t="s">
        <v>24</v>
      </c>
      <c r="E112" s="7" t="s">
        <v>45</v>
      </c>
      <c r="F112" s="7"/>
      <c r="G112" s="7"/>
      <c r="H112" s="7"/>
      <c r="I112" s="69"/>
      <c r="J112" s="52">
        <f>J113</f>
        <v>30</v>
      </c>
      <c r="K112" s="52">
        <f t="shared" ref="K112:K115" si="31">K113</f>
        <v>30</v>
      </c>
      <c r="L112" s="52">
        <f t="shared" si="19"/>
        <v>100</v>
      </c>
    </row>
    <row r="113" spans="1:12" ht="47.25">
      <c r="A113" s="128" t="s">
        <v>149</v>
      </c>
      <c r="B113" s="111">
        <v>919</v>
      </c>
      <c r="C113" s="7" t="s">
        <v>16</v>
      </c>
      <c r="D113" s="7" t="s">
        <v>24</v>
      </c>
      <c r="E113" s="7" t="s">
        <v>45</v>
      </c>
      <c r="F113" s="7" t="s">
        <v>20</v>
      </c>
      <c r="G113" s="7"/>
      <c r="H113" s="7"/>
      <c r="I113" s="69"/>
      <c r="J113" s="52">
        <f>J114</f>
        <v>30</v>
      </c>
      <c r="K113" s="52">
        <f t="shared" si="31"/>
        <v>30</v>
      </c>
      <c r="L113" s="52">
        <f t="shared" si="19"/>
        <v>100</v>
      </c>
    </row>
    <row r="114" spans="1:12" ht="63">
      <c r="A114" s="92" t="s">
        <v>189</v>
      </c>
      <c r="B114" s="111">
        <v>919</v>
      </c>
      <c r="C114" s="7" t="s">
        <v>16</v>
      </c>
      <c r="D114" s="7" t="s">
        <v>24</v>
      </c>
      <c r="E114" s="7">
        <v>89</v>
      </c>
      <c r="F114" s="7">
        <v>1</v>
      </c>
      <c r="G114" s="7" t="s">
        <v>33</v>
      </c>
      <c r="H114" s="7" t="s">
        <v>190</v>
      </c>
      <c r="I114" s="69"/>
      <c r="J114" s="52">
        <f>J115</f>
        <v>30</v>
      </c>
      <c r="K114" s="52">
        <f t="shared" si="31"/>
        <v>30</v>
      </c>
      <c r="L114" s="52">
        <f t="shared" si="19"/>
        <v>100</v>
      </c>
    </row>
    <row r="115" spans="1:12" ht="31.5">
      <c r="A115" s="76" t="s">
        <v>95</v>
      </c>
      <c r="B115" s="111">
        <v>919</v>
      </c>
      <c r="C115" s="7" t="s">
        <v>16</v>
      </c>
      <c r="D115" s="7" t="s">
        <v>24</v>
      </c>
      <c r="E115" s="7">
        <v>89</v>
      </c>
      <c r="F115" s="7">
        <v>1</v>
      </c>
      <c r="G115" s="7" t="s">
        <v>33</v>
      </c>
      <c r="H115" s="7" t="s">
        <v>190</v>
      </c>
      <c r="I115" s="69" t="s">
        <v>97</v>
      </c>
      <c r="J115" s="52">
        <f>J116</f>
        <v>30</v>
      </c>
      <c r="K115" s="52">
        <f t="shared" si="31"/>
        <v>30</v>
      </c>
      <c r="L115" s="52">
        <f t="shared" si="19"/>
        <v>100</v>
      </c>
    </row>
    <row r="116" spans="1:12" ht="31.5">
      <c r="A116" s="76" t="s">
        <v>96</v>
      </c>
      <c r="B116" s="111">
        <v>919</v>
      </c>
      <c r="C116" s="7" t="s">
        <v>16</v>
      </c>
      <c r="D116" s="7" t="s">
        <v>24</v>
      </c>
      <c r="E116" s="7">
        <v>89</v>
      </c>
      <c r="F116" s="7">
        <v>1</v>
      </c>
      <c r="G116" s="7" t="s">
        <v>33</v>
      </c>
      <c r="H116" s="7" t="s">
        <v>190</v>
      </c>
      <c r="I116" s="69" t="s">
        <v>98</v>
      </c>
      <c r="J116" s="52">
        <v>30</v>
      </c>
      <c r="K116" s="52">
        <v>30</v>
      </c>
      <c r="L116" s="52">
        <f t="shared" si="19"/>
        <v>100</v>
      </c>
    </row>
    <row r="117" spans="1:12">
      <c r="A117" s="123" t="s">
        <v>54</v>
      </c>
      <c r="B117" s="111">
        <v>919</v>
      </c>
      <c r="C117" s="118" t="s">
        <v>16</v>
      </c>
      <c r="D117" s="118" t="s">
        <v>25</v>
      </c>
      <c r="E117" s="118"/>
      <c r="F117" s="118"/>
      <c r="G117" s="126"/>
      <c r="H117" s="114"/>
      <c r="I117" s="114"/>
      <c r="J117" s="115">
        <f>J118</f>
        <v>263.02699999999999</v>
      </c>
      <c r="K117" s="115">
        <f>K118</f>
        <v>252.51600000000002</v>
      </c>
      <c r="L117" s="115">
        <f t="shared" si="19"/>
        <v>96.003832306189111</v>
      </c>
    </row>
    <row r="118" spans="1:12" ht="31.5">
      <c r="A118" s="75" t="s">
        <v>148</v>
      </c>
      <c r="B118" s="111">
        <v>919</v>
      </c>
      <c r="C118" s="7" t="s">
        <v>16</v>
      </c>
      <c r="D118" s="7" t="s">
        <v>25</v>
      </c>
      <c r="E118" s="7" t="s">
        <v>45</v>
      </c>
      <c r="F118" s="7"/>
      <c r="G118" s="126"/>
      <c r="H118" s="51"/>
      <c r="I118" s="51"/>
      <c r="J118" s="52">
        <f>J119</f>
        <v>263.02699999999999</v>
      </c>
      <c r="K118" s="52">
        <f t="shared" ref="K118" si="32">K119</f>
        <v>252.51600000000002</v>
      </c>
      <c r="L118" s="52">
        <f t="shared" si="19"/>
        <v>96.003832306189111</v>
      </c>
    </row>
    <row r="119" spans="1:12" ht="47.25">
      <c r="A119" s="128" t="s">
        <v>149</v>
      </c>
      <c r="B119" s="111">
        <v>919</v>
      </c>
      <c r="C119" s="7" t="s">
        <v>16</v>
      </c>
      <c r="D119" s="7" t="s">
        <v>25</v>
      </c>
      <c r="E119" s="7" t="s">
        <v>45</v>
      </c>
      <c r="F119" s="100">
        <v>1</v>
      </c>
      <c r="G119" s="126"/>
      <c r="H119" s="51"/>
      <c r="I119" s="51"/>
      <c r="J119" s="52">
        <f>J120+J123</f>
        <v>263.02699999999999</v>
      </c>
      <c r="K119" s="52">
        <f t="shared" ref="K119" si="33">K120+K123</f>
        <v>252.51600000000002</v>
      </c>
      <c r="L119" s="52">
        <f t="shared" si="19"/>
        <v>96.003832306189111</v>
      </c>
    </row>
    <row r="120" spans="1:12">
      <c r="A120" s="76" t="s">
        <v>55</v>
      </c>
      <c r="B120" s="111">
        <v>919</v>
      </c>
      <c r="C120" s="7" t="s">
        <v>16</v>
      </c>
      <c r="D120" s="7" t="s">
        <v>25</v>
      </c>
      <c r="E120" s="7" t="s">
        <v>45</v>
      </c>
      <c r="F120" s="100">
        <v>1</v>
      </c>
      <c r="G120" s="70" t="s">
        <v>33</v>
      </c>
      <c r="H120" s="100">
        <v>43010</v>
      </c>
      <c r="I120" s="51"/>
      <c r="J120" s="52">
        <f>J121</f>
        <v>35</v>
      </c>
      <c r="K120" s="52">
        <f t="shared" ref="K120" si="34">K121</f>
        <v>26.056000000000001</v>
      </c>
      <c r="L120" s="52">
        <f t="shared" si="19"/>
        <v>74.445714285714288</v>
      </c>
    </row>
    <row r="121" spans="1:12" ht="17.25" customHeight="1">
      <c r="A121" s="76" t="s">
        <v>95</v>
      </c>
      <c r="B121" s="111">
        <v>919</v>
      </c>
      <c r="C121" s="7" t="s">
        <v>16</v>
      </c>
      <c r="D121" s="7" t="s">
        <v>25</v>
      </c>
      <c r="E121" s="7" t="s">
        <v>45</v>
      </c>
      <c r="F121" s="100">
        <v>1</v>
      </c>
      <c r="G121" s="70" t="s">
        <v>33</v>
      </c>
      <c r="H121" s="100">
        <v>43010</v>
      </c>
      <c r="I121" s="100">
        <v>200</v>
      </c>
      <c r="J121" s="52">
        <f>J122</f>
        <v>35</v>
      </c>
      <c r="K121" s="52">
        <f>K122</f>
        <v>26.056000000000001</v>
      </c>
      <c r="L121" s="52">
        <f t="shared" si="19"/>
        <v>74.445714285714288</v>
      </c>
    </row>
    <row r="122" spans="1:12" ht="31.5">
      <c r="A122" s="76" t="s">
        <v>96</v>
      </c>
      <c r="B122" s="111">
        <v>919</v>
      </c>
      <c r="C122" s="7" t="s">
        <v>16</v>
      </c>
      <c r="D122" s="7" t="s">
        <v>25</v>
      </c>
      <c r="E122" s="7" t="s">
        <v>45</v>
      </c>
      <c r="F122" s="100">
        <v>1</v>
      </c>
      <c r="G122" s="70" t="s">
        <v>33</v>
      </c>
      <c r="H122" s="100">
        <v>43010</v>
      </c>
      <c r="I122" s="100">
        <v>240</v>
      </c>
      <c r="J122" s="136">
        <f>40+5-10</f>
        <v>35</v>
      </c>
      <c r="K122" s="136">
        <v>26.056000000000001</v>
      </c>
      <c r="L122" s="52">
        <f t="shared" si="19"/>
        <v>74.445714285714288</v>
      </c>
    </row>
    <row r="123" spans="1:12" ht="19.5" customHeight="1">
      <c r="A123" s="76" t="s">
        <v>127</v>
      </c>
      <c r="B123" s="111">
        <v>919</v>
      </c>
      <c r="C123" s="7" t="s">
        <v>16</v>
      </c>
      <c r="D123" s="7" t="s">
        <v>25</v>
      </c>
      <c r="E123" s="7" t="s">
        <v>45</v>
      </c>
      <c r="F123" s="100">
        <v>1</v>
      </c>
      <c r="G123" s="70" t="s">
        <v>33</v>
      </c>
      <c r="H123" s="100">
        <v>43040</v>
      </c>
      <c r="I123" s="51"/>
      <c r="J123" s="52">
        <f>J124</f>
        <v>228.02699999999999</v>
      </c>
      <c r="K123" s="52">
        <f t="shared" ref="K123:K124" si="35">K124</f>
        <v>226.46</v>
      </c>
      <c r="L123" s="52">
        <f t="shared" si="19"/>
        <v>99.312800677112818</v>
      </c>
    </row>
    <row r="124" spans="1:12" ht="16.5" customHeight="1">
      <c r="A124" s="76" t="s">
        <v>95</v>
      </c>
      <c r="B124" s="111">
        <v>919</v>
      </c>
      <c r="C124" s="7" t="s">
        <v>16</v>
      </c>
      <c r="D124" s="7" t="s">
        <v>25</v>
      </c>
      <c r="E124" s="7" t="s">
        <v>45</v>
      </c>
      <c r="F124" s="100">
        <v>1</v>
      </c>
      <c r="G124" s="70" t="s">
        <v>33</v>
      </c>
      <c r="H124" s="100">
        <v>43040</v>
      </c>
      <c r="I124" s="100">
        <v>200</v>
      </c>
      <c r="J124" s="52">
        <f>J125</f>
        <v>228.02699999999999</v>
      </c>
      <c r="K124" s="52">
        <f t="shared" si="35"/>
        <v>226.46</v>
      </c>
      <c r="L124" s="52">
        <f t="shared" si="19"/>
        <v>99.312800677112818</v>
      </c>
    </row>
    <row r="125" spans="1:12" ht="31.5" customHeight="1">
      <c r="A125" s="76" t="s">
        <v>96</v>
      </c>
      <c r="B125" s="111">
        <v>919</v>
      </c>
      <c r="C125" s="7" t="s">
        <v>16</v>
      </c>
      <c r="D125" s="7" t="s">
        <v>25</v>
      </c>
      <c r="E125" s="7" t="s">
        <v>45</v>
      </c>
      <c r="F125" s="100">
        <v>1</v>
      </c>
      <c r="G125" s="70" t="s">
        <v>33</v>
      </c>
      <c r="H125" s="100">
        <v>43040</v>
      </c>
      <c r="I125" s="100">
        <v>240</v>
      </c>
      <c r="J125" s="136">
        <f>32.3+45+0.4+98+22.327+30</f>
        <v>228.02699999999999</v>
      </c>
      <c r="K125" s="136">
        <v>226.46</v>
      </c>
      <c r="L125" s="52">
        <f t="shared" si="19"/>
        <v>99.312800677112818</v>
      </c>
    </row>
    <row r="126" spans="1:12">
      <c r="A126" s="123" t="s">
        <v>56</v>
      </c>
      <c r="B126" s="111">
        <v>919</v>
      </c>
      <c r="C126" s="118" t="s">
        <v>27</v>
      </c>
      <c r="D126" s="118"/>
      <c r="E126" s="120"/>
      <c r="F126" s="118"/>
      <c r="G126" s="118"/>
      <c r="H126" s="118"/>
      <c r="I126" s="131"/>
      <c r="J126" s="121">
        <f t="shared" ref="J126:K131" si="36">J127</f>
        <v>298.05</v>
      </c>
      <c r="K126" s="121">
        <f t="shared" si="36"/>
        <v>298.04000000000002</v>
      </c>
      <c r="L126" s="115">
        <f t="shared" si="19"/>
        <v>99.996644858245261</v>
      </c>
    </row>
    <row r="127" spans="1:12">
      <c r="A127" s="137" t="s">
        <v>23</v>
      </c>
      <c r="B127" s="111">
        <v>919</v>
      </c>
      <c r="C127" s="118" t="s">
        <v>27</v>
      </c>
      <c r="D127" s="118" t="s">
        <v>13</v>
      </c>
      <c r="E127" s="131"/>
      <c r="F127" s="118"/>
      <c r="G127" s="118"/>
      <c r="H127" s="118"/>
      <c r="I127" s="131"/>
      <c r="J127" s="121">
        <f t="shared" si="36"/>
        <v>298.05</v>
      </c>
      <c r="K127" s="121">
        <f t="shared" si="36"/>
        <v>298.04000000000002</v>
      </c>
      <c r="L127" s="115">
        <f t="shared" si="19"/>
        <v>99.996644858245261</v>
      </c>
    </row>
    <row r="128" spans="1:12" ht="31.5">
      <c r="A128" s="75" t="s">
        <v>148</v>
      </c>
      <c r="B128" s="111">
        <v>919</v>
      </c>
      <c r="C128" s="7" t="s">
        <v>27</v>
      </c>
      <c r="D128" s="7" t="s">
        <v>13</v>
      </c>
      <c r="E128" s="7">
        <v>89</v>
      </c>
      <c r="F128" s="7"/>
      <c r="G128" s="7"/>
      <c r="H128" s="7"/>
      <c r="I128" s="69"/>
      <c r="J128" s="122">
        <f t="shared" si="36"/>
        <v>298.05</v>
      </c>
      <c r="K128" s="122">
        <f t="shared" si="36"/>
        <v>298.04000000000002</v>
      </c>
      <c r="L128" s="52">
        <f t="shared" si="19"/>
        <v>99.996644858245261</v>
      </c>
    </row>
    <row r="129" spans="1:12" ht="47.25">
      <c r="A129" s="128" t="s">
        <v>149</v>
      </c>
      <c r="B129" s="111">
        <v>919</v>
      </c>
      <c r="C129" s="7" t="s">
        <v>27</v>
      </c>
      <c r="D129" s="7" t="s">
        <v>13</v>
      </c>
      <c r="E129" s="7">
        <v>89</v>
      </c>
      <c r="F129" s="7">
        <v>1</v>
      </c>
      <c r="G129" s="7"/>
      <c r="H129" s="7"/>
      <c r="I129" s="69"/>
      <c r="J129" s="122">
        <f t="shared" si="36"/>
        <v>298.05</v>
      </c>
      <c r="K129" s="122">
        <f t="shared" si="36"/>
        <v>298.04000000000002</v>
      </c>
      <c r="L129" s="52">
        <f t="shared" si="19"/>
        <v>99.996644858245261</v>
      </c>
    </row>
    <row r="130" spans="1:12">
      <c r="A130" s="94" t="s">
        <v>90</v>
      </c>
      <c r="B130" s="111">
        <v>919</v>
      </c>
      <c r="C130" s="138" t="s">
        <v>27</v>
      </c>
      <c r="D130" s="138" t="s">
        <v>13</v>
      </c>
      <c r="E130" s="98">
        <v>89</v>
      </c>
      <c r="F130" s="70">
        <v>1</v>
      </c>
      <c r="G130" s="70" t="s">
        <v>33</v>
      </c>
      <c r="H130" s="70" t="s">
        <v>58</v>
      </c>
      <c r="I130" s="98"/>
      <c r="J130" s="122">
        <f t="shared" si="36"/>
        <v>298.05</v>
      </c>
      <c r="K130" s="122">
        <f t="shared" si="36"/>
        <v>298.04000000000002</v>
      </c>
      <c r="L130" s="52">
        <f t="shared" si="19"/>
        <v>99.996644858245261</v>
      </c>
    </row>
    <row r="131" spans="1:12">
      <c r="A131" s="94" t="s">
        <v>91</v>
      </c>
      <c r="B131" s="111">
        <v>919</v>
      </c>
      <c r="C131" s="138" t="s">
        <v>27</v>
      </c>
      <c r="D131" s="138" t="s">
        <v>13</v>
      </c>
      <c r="E131" s="98">
        <v>89</v>
      </c>
      <c r="F131" s="70">
        <v>1</v>
      </c>
      <c r="G131" s="70" t="s">
        <v>33</v>
      </c>
      <c r="H131" s="70" t="s">
        <v>58</v>
      </c>
      <c r="I131" s="98" t="s">
        <v>93</v>
      </c>
      <c r="J131" s="122">
        <f t="shared" si="36"/>
        <v>298.05</v>
      </c>
      <c r="K131" s="122">
        <f t="shared" si="36"/>
        <v>298.04000000000002</v>
      </c>
      <c r="L131" s="52">
        <f t="shared" si="19"/>
        <v>99.996644858245261</v>
      </c>
    </row>
    <row r="132" spans="1:12">
      <c r="A132" s="94" t="s">
        <v>92</v>
      </c>
      <c r="B132" s="111">
        <v>919</v>
      </c>
      <c r="C132" s="138" t="s">
        <v>27</v>
      </c>
      <c r="D132" s="138" t="s">
        <v>13</v>
      </c>
      <c r="E132" s="98">
        <v>89</v>
      </c>
      <c r="F132" s="70">
        <v>1</v>
      </c>
      <c r="G132" s="70" t="s">
        <v>33</v>
      </c>
      <c r="H132" s="70" t="s">
        <v>58</v>
      </c>
      <c r="I132" s="98" t="s">
        <v>94</v>
      </c>
      <c r="J132" s="139">
        <f>290.8+7.25</f>
        <v>298.05</v>
      </c>
      <c r="K132" s="139">
        <v>298.04000000000002</v>
      </c>
      <c r="L132" s="52">
        <f t="shared" si="19"/>
        <v>99.996644858245261</v>
      </c>
    </row>
    <row r="133" spans="1:12">
      <c r="A133" s="119" t="s">
        <v>15</v>
      </c>
      <c r="B133" s="111">
        <v>919</v>
      </c>
      <c r="C133" s="140" t="s">
        <v>28</v>
      </c>
      <c r="D133" s="140"/>
      <c r="E133" s="129"/>
      <c r="F133" s="90"/>
      <c r="G133" s="90"/>
      <c r="H133" s="90"/>
      <c r="I133" s="129"/>
      <c r="J133" s="121">
        <f>J134</f>
        <v>3.3</v>
      </c>
      <c r="K133" s="121">
        <f t="shared" ref="J133:K138" si="37">K134</f>
        <v>3.3</v>
      </c>
      <c r="L133" s="115">
        <f t="shared" si="19"/>
        <v>100</v>
      </c>
    </row>
    <row r="134" spans="1:12">
      <c r="A134" s="119" t="s">
        <v>59</v>
      </c>
      <c r="B134" s="111">
        <v>919</v>
      </c>
      <c r="C134" s="90">
        <v>13</v>
      </c>
      <c r="D134" s="90" t="s">
        <v>13</v>
      </c>
      <c r="E134" s="127"/>
      <c r="F134" s="90"/>
      <c r="G134" s="90"/>
      <c r="H134" s="90"/>
      <c r="I134" s="129"/>
      <c r="J134" s="121">
        <f t="shared" si="37"/>
        <v>3.3</v>
      </c>
      <c r="K134" s="121">
        <f t="shared" si="37"/>
        <v>3.3</v>
      </c>
      <c r="L134" s="115">
        <f t="shared" si="19"/>
        <v>100</v>
      </c>
    </row>
    <row r="135" spans="1:12" ht="31.5">
      <c r="A135" s="75" t="s">
        <v>148</v>
      </c>
      <c r="B135" s="111">
        <v>919</v>
      </c>
      <c r="C135" s="70" t="s">
        <v>28</v>
      </c>
      <c r="D135" s="70" t="s">
        <v>13</v>
      </c>
      <c r="E135" s="7">
        <v>89</v>
      </c>
      <c r="F135" s="7"/>
      <c r="G135" s="70"/>
      <c r="H135" s="70"/>
      <c r="I135" s="98"/>
      <c r="J135" s="122">
        <f t="shared" si="37"/>
        <v>3.3</v>
      </c>
      <c r="K135" s="122">
        <f t="shared" si="37"/>
        <v>3.3</v>
      </c>
      <c r="L135" s="52">
        <f t="shared" si="19"/>
        <v>100</v>
      </c>
    </row>
    <row r="136" spans="1:12" ht="47.25">
      <c r="A136" s="128" t="s">
        <v>149</v>
      </c>
      <c r="B136" s="111">
        <v>919</v>
      </c>
      <c r="C136" s="70" t="s">
        <v>28</v>
      </c>
      <c r="D136" s="70" t="s">
        <v>13</v>
      </c>
      <c r="E136" s="7">
        <v>89</v>
      </c>
      <c r="F136" s="7">
        <v>1</v>
      </c>
      <c r="G136" s="70"/>
      <c r="H136" s="70"/>
      <c r="I136" s="98"/>
      <c r="J136" s="122">
        <f t="shared" si="37"/>
        <v>3.3</v>
      </c>
      <c r="K136" s="122">
        <f t="shared" si="37"/>
        <v>3.3</v>
      </c>
      <c r="L136" s="52">
        <f t="shared" ref="L136:L139" si="38">K136/J136*100</f>
        <v>100</v>
      </c>
    </row>
    <row r="137" spans="1:12">
      <c r="A137" s="76" t="s">
        <v>60</v>
      </c>
      <c r="B137" s="111">
        <v>919</v>
      </c>
      <c r="C137" s="70">
        <v>13</v>
      </c>
      <c r="D137" s="70" t="s">
        <v>13</v>
      </c>
      <c r="E137" s="72">
        <v>89</v>
      </c>
      <c r="F137" s="70">
        <v>1</v>
      </c>
      <c r="G137" s="70" t="s">
        <v>33</v>
      </c>
      <c r="H137" s="70">
        <v>41240</v>
      </c>
      <c r="I137" s="98"/>
      <c r="J137" s="141">
        <f t="shared" si="37"/>
        <v>3.3</v>
      </c>
      <c r="K137" s="141">
        <f t="shared" si="37"/>
        <v>3.3</v>
      </c>
      <c r="L137" s="52">
        <f t="shared" si="38"/>
        <v>100</v>
      </c>
    </row>
    <row r="138" spans="1:12">
      <c r="A138" s="76" t="s">
        <v>88</v>
      </c>
      <c r="B138" s="111">
        <v>919</v>
      </c>
      <c r="C138" s="70">
        <v>13</v>
      </c>
      <c r="D138" s="70" t="s">
        <v>13</v>
      </c>
      <c r="E138" s="72">
        <v>89</v>
      </c>
      <c r="F138" s="70">
        <v>1</v>
      </c>
      <c r="G138" s="70" t="s">
        <v>33</v>
      </c>
      <c r="H138" s="70" t="s">
        <v>65</v>
      </c>
      <c r="I138" s="98" t="s">
        <v>89</v>
      </c>
      <c r="J138" s="141">
        <f t="shared" si="37"/>
        <v>3.3</v>
      </c>
      <c r="K138" s="141">
        <f t="shared" si="37"/>
        <v>3.3</v>
      </c>
      <c r="L138" s="52">
        <f t="shared" si="38"/>
        <v>100</v>
      </c>
    </row>
    <row r="139" spans="1:12">
      <c r="A139" s="23" t="s">
        <v>61</v>
      </c>
      <c r="B139" s="19">
        <v>919</v>
      </c>
      <c r="C139" s="3">
        <v>13</v>
      </c>
      <c r="D139" s="3" t="s">
        <v>13</v>
      </c>
      <c r="E139" s="25">
        <v>89</v>
      </c>
      <c r="F139" s="3">
        <v>1</v>
      </c>
      <c r="G139" s="3" t="s">
        <v>33</v>
      </c>
      <c r="H139" s="3">
        <v>41240</v>
      </c>
      <c r="I139" s="18">
        <v>730</v>
      </c>
      <c r="J139" s="27">
        <v>3.3</v>
      </c>
      <c r="K139" s="27">
        <v>3.3</v>
      </c>
      <c r="L139" s="52">
        <f t="shared" si="38"/>
        <v>100</v>
      </c>
    </row>
  </sheetData>
  <autoFilter ref="A6:L139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2">
    <cfRule type="expression" dxfId="75" priority="81" stopIfTrue="1">
      <formula>$C42=""</formula>
    </cfRule>
    <cfRule type="expression" dxfId="74" priority="82" stopIfTrue="1">
      <formula>$D42&lt;&gt;""</formula>
    </cfRule>
  </conditionalFormatting>
  <conditionalFormatting sqref="A42">
    <cfRule type="expression" dxfId="73" priority="78" stopIfTrue="1">
      <formula>$F42=""</formula>
    </cfRule>
    <cfRule type="expression" dxfId="72" priority="79" stopIfTrue="1">
      <formula>#REF!&lt;&gt;""</formula>
    </cfRule>
    <cfRule type="expression" dxfId="71" priority="80" stopIfTrue="1">
      <formula>AND($G42="",$F42&lt;&gt;"")</formula>
    </cfRule>
  </conditionalFormatting>
  <conditionalFormatting sqref="F42">
    <cfRule type="expression" dxfId="70" priority="76" stopIfTrue="1">
      <formula>$C42=""</formula>
    </cfRule>
    <cfRule type="expression" dxfId="69" priority="77" stopIfTrue="1">
      <formula>$D42&lt;&gt;""</formula>
    </cfRule>
  </conditionalFormatting>
  <conditionalFormatting sqref="F117:F118">
    <cfRule type="expression" dxfId="68" priority="63" stopIfTrue="1">
      <formula>$C117=""</formula>
    </cfRule>
    <cfRule type="expression" dxfId="67" priority="64" stopIfTrue="1">
      <formula>$D117&lt;&gt;""</formula>
    </cfRule>
  </conditionalFormatting>
  <conditionalFormatting sqref="G117:G119">
    <cfRule type="expression" dxfId="66" priority="61" stopIfTrue="1">
      <formula>$C117=""</formula>
    </cfRule>
    <cfRule type="expression" dxfId="65" priority="62" stopIfTrue="1">
      <formula>$D117&lt;&gt;""</formula>
    </cfRule>
  </conditionalFormatting>
  <conditionalFormatting sqref="A120 A123">
    <cfRule type="expression" dxfId="64" priority="58" stopIfTrue="1">
      <formula>$F120=""</formula>
    </cfRule>
    <cfRule type="expression" dxfId="63" priority="60" stopIfTrue="1">
      <formula>AND($G120="",$F120&lt;&gt;"")</formula>
    </cfRule>
  </conditionalFormatting>
  <conditionalFormatting sqref="A123">
    <cfRule type="expression" dxfId="62" priority="42" stopIfTrue="1">
      <formula>$F123=""</formula>
    </cfRule>
    <cfRule type="expression" dxfId="61" priority="44" stopIfTrue="1">
      <formula>AND($G123="",$F123&lt;&gt;"")</formula>
    </cfRule>
  </conditionalFormatting>
  <conditionalFormatting sqref="F117:F118">
    <cfRule type="expression" dxfId="60" priority="40" stopIfTrue="1">
      <formula>$C117=""</formula>
    </cfRule>
    <cfRule type="expression" dxfId="59" priority="41" stopIfTrue="1">
      <formula>$D117&lt;&gt;""</formula>
    </cfRule>
  </conditionalFormatting>
  <conditionalFormatting sqref="G117:G119">
    <cfRule type="expression" dxfId="58" priority="38" stopIfTrue="1">
      <formula>$C117=""</formula>
    </cfRule>
    <cfRule type="expression" dxfId="57" priority="39" stopIfTrue="1">
      <formula>$D117&lt;&gt;""</formula>
    </cfRule>
  </conditionalFormatting>
  <conditionalFormatting sqref="A42">
    <cfRule type="expression" dxfId="56" priority="35" stopIfTrue="1">
      <formula>$F42=""</formula>
    </cfRule>
    <cfRule type="expression" dxfId="55" priority="36" stopIfTrue="1">
      <formula>#REF!&lt;&gt;""</formula>
    </cfRule>
    <cfRule type="expression" dxfId="54" priority="37" stopIfTrue="1">
      <formula>AND($G42="",$F42&lt;&gt;"")</formula>
    </cfRule>
  </conditionalFormatting>
  <conditionalFormatting sqref="G42">
    <cfRule type="expression" dxfId="53" priority="33" stopIfTrue="1">
      <formula>$C42=""</formula>
    </cfRule>
    <cfRule type="expression" dxfId="52" priority="34" stopIfTrue="1">
      <formula>$D42&lt;&gt;""</formula>
    </cfRule>
  </conditionalFormatting>
  <conditionalFormatting sqref="F42">
    <cfRule type="expression" dxfId="51" priority="31" stopIfTrue="1">
      <formula>$C42=""</formula>
    </cfRule>
    <cfRule type="expression" dxfId="50" priority="32" stopIfTrue="1">
      <formula>$D42&lt;&gt;""</formula>
    </cfRule>
  </conditionalFormatting>
  <conditionalFormatting sqref="A39">
    <cfRule type="expression" dxfId="49" priority="7" stopIfTrue="1">
      <formula>$F39=""</formula>
    </cfRule>
    <cfRule type="expression" dxfId="48" priority="8" stopIfTrue="1">
      <formula>#REF!&lt;&gt;""</formula>
    </cfRule>
    <cfRule type="expression" dxfId="47" priority="9" stopIfTrue="1">
      <formula>AND($G39="",$F39&lt;&gt;"")</formula>
    </cfRule>
  </conditionalFormatting>
  <conditionalFormatting sqref="A48">
    <cfRule type="expression" dxfId="46" priority="4" stopIfTrue="1">
      <formula>$F48=""</formula>
    </cfRule>
    <cfRule type="expression" dxfId="45" priority="5" stopIfTrue="1">
      <formula>$H48&lt;&gt;""</formula>
    </cfRule>
    <cfRule type="expression" dxfId="44" priority="6" stopIfTrue="1">
      <formula>AND($G48="",$F48&lt;&gt;"")</formula>
    </cfRule>
  </conditionalFormatting>
  <conditionalFormatting sqref="C48">
    <cfRule type="expression" dxfId="43" priority="1" stopIfTrue="1">
      <formula>$F48=""</formula>
    </cfRule>
    <cfRule type="expression" dxfId="42" priority="2" stopIfTrue="1">
      <formula>#REF!&lt;&gt;""</formula>
    </cfRule>
    <cfRule type="expression" dxfId="41" priority="3" stopIfTrue="1">
      <formula>AND($G48="",$F48&lt;&gt;"")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A120 A123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A123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38"/>
  <sheetViews>
    <sheetView view="pageBreakPreview" zoomScaleNormal="75" zoomScaleSheetLayoutView="100" workbookViewId="0">
      <selection activeCell="I5" sqref="I5:K5"/>
    </sheetView>
  </sheetViews>
  <sheetFormatPr defaultColWidth="8.5703125" defaultRowHeight="15.75"/>
  <cols>
    <col min="1" max="1" width="73.5703125" style="103" customWidth="1"/>
    <col min="2" max="2" width="6.7109375" style="146" customWidth="1"/>
    <col min="3" max="3" width="6.28515625" style="146" customWidth="1"/>
    <col min="4" max="4" width="6.5703125" style="146" customWidth="1"/>
    <col min="5" max="5" width="5.140625" style="146" customWidth="1"/>
    <col min="6" max="6" width="6" style="146" customWidth="1"/>
    <col min="7" max="7" width="10" style="146" customWidth="1"/>
    <col min="8" max="8" width="6" style="146" customWidth="1"/>
    <col min="9" max="9" width="16.28515625" style="146" customWidth="1"/>
    <col min="10" max="10" width="13.28515625" style="80" customWidth="1"/>
    <col min="11" max="11" width="13.5703125" style="80" customWidth="1"/>
    <col min="12" max="12" width="61.85546875" style="147" customWidth="1"/>
    <col min="13" max="13" width="11" style="80" customWidth="1"/>
    <col min="14" max="16384" width="8.5703125" style="80"/>
  </cols>
  <sheetData>
    <row r="1" spans="1:11" ht="119.25" customHeight="1">
      <c r="I1" s="230" t="s">
        <v>229</v>
      </c>
      <c r="J1" s="230"/>
      <c r="K1" s="230"/>
    </row>
    <row r="2" spans="1:11" ht="80.25" customHeight="1">
      <c r="A2" s="240" t="s">
        <v>230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1" ht="16.5" customHeight="1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91" t="s">
        <v>172</v>
      </c>
    </row>
    <row r="4" spans="1:11" ht="17.25" customHeight="1">
      <c r="A4" s="241" t="s">
        <v>9</v>
      </c>
      <c r="B4" s="241" t="s">
        <v>10</v>
      </c>
      <c r="C4" s="241" t="s">
        <v>168</v>
      </c>
      <c r="D4" s="241" t="s">
        <v>169</v>
      </c>
      <c r="E4" s="241"/>
      <c r="F4" s="241"/>
      <c r="G4" s="241"/>
      <c r="H4" s="241" t="s">
        <v>170</v>
      </c>
      <c r="I4" s="241" t="s">
        <v>62</v>
      </c>
      <c r="J4" s="241"/>
      <c r="K4" s="241"/>
    </row>
    <row r="5" spans="1:11" ht="33.75" customHeight="1">
      <c r="A5" s="238" t="s">
        <v>171</v>
      </c>
      <c r="B5" s="238" t="s">
        <v>171</v>
      </c>
      <c r="C5" s="238" t="s">
        <v>171</v>
      </c>
      <c r="D5" s="238" t="s">
        <v>171</v>
      </c>
      <c r="E5" s="238"/>
      <c r="F5" s="238"/>
      <c r="G5" s="238"/>
      <c r="H5" s="238" t="s">
        <v>171</v>
      </c>
      <c r="I5" s="145" t="s">
        <v>224</v>
      </c>
      <c r="J5" s="145" t="s">
        <v>225</v>
      </c>
      <c r="K5" s="145" t="s">
        <v>226</v>
      </c>
    </row>
    <row r="6" spans="1:11" ht="14.25" customHeight="1">
      <c r="A6" s="82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45">
        <v>9</v>
      </c>
      <c r="J6" s="145">
        <v>10</v>
      </c>
      <c r="K6" s="145">
        <v>11</v>
      </c>
    </row>
    <row r="7" spans="1:11" ht="18" customHeight="1">
      <c r="A7" s="149" t="s">
        <v>19</v>
      </c>
      <c r="B7" s="150"/>
      <c r="C7" s="150"/>
      <c r="D7" s="150"/>
      <c r="E7" s="150"/>
      <c r="F7" s="150"/>
      <c r="G7" s="150"/>
      <c r="H7" s="150"/>
      <c r="I7" s="151">
        <f>I8+I61+I88+I104+I125+I132+I70</f>
        <v>3418.4460000000004</v>
      </c>
      <c r="J7" s="151">
        <f>J8+J61+J88+J104+J125+J132+J70</f>
        <v>3351.4340000000002</v>
      </c>
      <c r="K7" s="115">
        <f t="shared" ref="K7:K70" si="0">J7/I7*100</f>
        <v>98.039694059815474</v>
      </c>
    </row>
    <row r="8" spans="1:11" ht="18" customHeight="1">
      <c r="A8" s="110" t="s">
        <v>12</v>
      </c>
      <c r="B8" s="111" t="s">
        <v>13</v>
      </c>
      <c r="C8" s="111"/>
      <c r="D8" s="118"/>
      <c r="E8" s="118"/>
      <c r="F8" s="118"/>
      <c r="G8" s="118"/>
      <c r="H8" s="112"/>
      <c r="I8" s="121">
        <f>I9+I18+I41+I47</f>
        <v>1596.9599999999998</v>
      </c>
      <c r="J8" s="121">
        <f t="shared" ref="J8:K8" si="1">J9+J18+J41+J47</f>
        <v>1545.009</v>
      </c>
      <c r="K8" s="115">
        <f t="shared" si="0"/>
        <v>96.7468815749925</v>
      </c>
    </row>
    <row r="9" spans="1:11" ht="31.5">
      <c r="A9" s="119" t="s">
        <v>29</v>
      </c>
      <c r="B9" s="118" t="s">
        <v>13</v>
      </c>
      <c r="C9" s="118" t="s">
        <v>24</v>
      </c>
      <c r="D9" s="118"/>
      <c r="E9" s="118"/>
      <c r="F9" s="118"/>
      <c r="G9" s="118"/>
      <c r="H9" s="120"/>
      <c r="I9" s="121">
        <f t="shared" ref="I9:K13" si="2">I10</f>
        <v>543.66800000000001</v>
      </c>
      <c r="J9" s="121">
        <f t="shared" si="2"/>
        <v>532.428</v>
      </c>
      <c r="K9" s="115">
        <f t="shared" si="0"/>
        <v>97.932561784029957</v>
      </c>
    </row>
    <row r="10" spans="1:11">
      <c r="A10" s="94" t="s">
        <v>125</v>
      </c>
      <c r="B10" s="7" t="s">
        <v>13</v>
      </c>
      <c r="C10" s="7" t="s">
        <v>24</v>
      </c>
      <c r="D10" s="7" t="s">
        <v>30</v>
      </c>
      <c r="E10" s="7"/>
      <c r="F10" s="7"/>
      <c r="G10" s="7"/>
      <c r="H10" s="71"/>
      <c r="I10" s="122">
        <f t="shared" si="2"/>
        <v>543.66800000000001</v>
      </c>
      <c r="J10" s="122">
        <f t="shared" si="2"/>
        <v>532.428</v>
      </c>
      <c r="K10" s="52">
        <f t="shared" si="0"/>
        <v>97.932561784029957</v>
      </c>
    </row>
    <row r="11" spans="1:11">
      <c r="A11" s="76" t="s">
        <v>123</v>
      </c>
      <c r="B11" s="7" t="s">
        <v>13</v>
      </c>
      <c r="C11" s="7" t="s">
        <v>24</v>
      </c>
      <c r="D11" s="7">
        <v>65</v>
      </c>
      <c r="E11" s="7">
        <v>1</v>
      </c>
      <c r="F11" s="118"/>
      <c r="G11" s="118"/>
      <c r="H11" s="120"/>
      <c r="I11" s="122">
        <f>I12+I15</f>
        <v>543.66800000000001</v>
      </c>
      <c r="J11" s="122">
        <f>J12+J15</f>
        <v>532.428</v>
      </c>
      <c r="K11" s="52">
        <f t="shared" si="0"/>
        <v>97.932561784029957</v>
      </c>
    </row>
    <row r="12" spans="1:11">
      <c r="A12" s="95" t="s">
        <v>108</v>
      </c>
      <c r="B12" s="70" t="s">
        <v>13</v>
      </c>
      <c r="C12" s="70" t="s">
        <v>24</v>
      </c>
      <c r="D12" s="70" t="s">
        <v>30</v>
      </c>
      <c r="E12" s="70" t="s">
        <v>20</v>
      </c>
      <c r="F12" s="70" t="s">
        <v>33</v>
      </c>
      <c r="G12" s="70" t="s">
        <v>34</v>
      </c>
      <c r="H12" s="120"/>
      <c r="I12" s="122">
        <f t="shared" si="2"/>
        <v>363.90000000000003</v>
      </c>
      <c r="J12" s="122">
        <f t="shared" si="2"/>
        <v>352.66</v>
      </c>
      <c r="K12" s="52">
        <f t="shared" si="0"/>
        <v>96.911239351470186</v>
      </c>
    </row>
    <row r="13" spans="1:11" ht="63">
      <c r="A13" s="95" t="s">
        <v>99</v>
      </c>
      <c r="B13" s="70" t="s">
        <v>13</v>
      </c>
      <c r="C13" s="70" t="s">
        <v>24</v>
      </c>
      <c r="D13" s="70" t="s">
        <v>30</v>
      </c>
      <c r="E13" s="70" t="s">
        <v>20</v>
      </c>
      <c r="F13" s="70" t="s">
        <v>33</v>
      </c>
      <c r="G13" s="70" t="s">
        <v>34</v>
      </c>
      <c r="H13" s="71" t="s">
        <v>101</v>
      </c>
      <c r="I13" s="122">
        <f t="shared" si="2"/>
        <v>363.90000000000003</v>
      </c>
      <c r="J13" s="122">
        <f t="shared" si="2"/>
        <v>352.66</v>
      </c>
      <c r="K13" s="52">
        <f t="shared" si="0"/>
        <v>96.911239351470186</v>
      </c>
    </row>
    <row r="14" spans="1:11" ht="36" customHeight="1">
      <c r="A14" s="95" t="s">
        <v>100</v>
      </c>
      <c r="B14" s="70" t="s">
        <v>13</v>
      </c>
      <c r="C14" s="70" t="s">
        <v>24</v>
      </c>
      <c r="D14" s="70" t="s">
        <v>30</v>
      </c>
      <c r="E14" s="70" t="s">
        <v>20</v>
      </c>
      <c r="F14" s="70" t="s">
        <v>33</v>
      </c>
      <c r="G14" s="70" t="s">
        <v>34</v>
      </c>
      <c r="H14" s="71" t="s">
        <v>102</v>
      </c>
      <c r="I14" s="122">
        <f>'Прил 2'!J15</f>
        <v>363.90000000000003</v>
      </c>
      <c r="J14" s="122">
        <f>'Прил 2'!K15</f>
        <v>352.66</v>
      </c>
      <c r="K14" s="52">
        <f t="shared" si="0"/>
        <v>96.911239351470186</v>
      </c>
    </row>
    <row r="15" spans="1:11" ht="47.25" customHeight="1">
      <c r="A15" s="22" t="s">
        <v>186</v>
      </c>
      <c r="B15" s="3" t="s">
        <v>13</v>
      </c>
      <c r="C15" s="3" t="s">
        <v>24</v>
      </c>
      <c r="D15" s="3" t="s">
        <v>30</v>
      </c>
      <c r="E15" s="3" t="s">
        <v>20</v>
      </c>
      <c r="F15" s="3" t="s">
        <v>33</v>
      </c>
      <c r="G15" s="3" t="s">
        <v>187</v>
      </c>
      <c r="H15" s="20"/>
      <c r="I15" s="122">
        <f>I16</f>
        <v>179.768</v>
      </c>
      <c r="J15" s="122">
        <f t="shared" ref="J15:K16" si="3">J16</f>
        <v>179.768</v>
      </c>
      <c r="K15" s="52">
        <f t="shared" si="0"/>
        <v>100</v>
      </c>
    </row>
    <row r="16" spans="1:11" ht="65.25" customHeight="1">
      <c r="A16" s="21" t="s">
        <v>99</v>
      </c>
      <c r="B16" s="3" t="s">
        <v>13</v>
      </c>
      <c r="C16" s="3" t="s">
        <v>24</v>
      </c>
      <c r="D16" s="3" t="s">
        <v>30</v>
      </c>
      <c r="E16" s="3" t="s">
        <v>20</v>
      </c>
      <c r="F16" s="3" t="s">
        <v>33</v>
      </c>
      <c r="G16" s="3" t="s">
        <v>187</v>
      </c>
      <c r="H16" s="20" t="s">
        <v>101</v>
      </c>
      <c r="I16" s="122">
        <f>I17</f>
        <v>179.768</v>
      </c>
      <c r="J16" s="122">
        <f t="shared" si="3"/>
        <v>179.768</v>
      </c>
      <c r="K16" s="52">
        <f t="shared" si="0"/>
        <v>100</v>
      </c>
    </row>
    <row r="17" spans="1:12" ht="38.25" customHeight="1">
      <c r="A17" s="21" t="s">
        <v>100</v>
      </c>
      <c r="B17" s="3" t="s">
        <v>13</v>
      </c>
      <c r="C17" s="3" t="s">
        <v>24</v>
      </c>
      <c r="D17" s="3" t="s">
        <v>30</v>
      </c>
      <c r="E17" s="3" t="s">
        <v>20</v>
      </c>
      <c r="F17" s="3" t="s">
        <v>33</v>
      </c>
      <c r="G17" s="3" t="s">
        <v>187</v>
      </c>
      <c r="H17" s="20" t="s">
        <v>102</v>
      </c>
      <c r="I17" s="122">
        <f>'Прил 2'!J18</f>
        <v>179.768</v>
      </c>
      <c r="J17" s="122">
        <f>'Прил 2'!K18</f>
        <v>179.768</v>
      </c>
      <c r="K17" s="52">
        <f t="shared" si="0"/>
        <v>100</v>
      </c>
    </row>
    <row r="18" spans="1:12" ht="47.25">
      <c r="A18" s="123" t="s">
        <v>63</v>
      </c>
      <c r="B18" s="118" t="s">
        <v>13</v>
      </c>
      <c r="C18" s="118" t="s">
        <v>14</v>
      </c>
      <c r="D18" s="118"/>
      <c r="E18" s="118"/>
      <c r="F18" s="118"/>
      <c r="G18" s="118"/>
      <c r="H18" s="120"/>
      <c r="I18" s="121">
        <f>I19+I36</f>
        <v>1036.164</v>
      </c>
      <c r="J18" s="121">
        <f>J19+J36</f>
        <v>1004.5809999999999</v>
      </c>
      <c r="K18" s="115">
        <f t="shared" si="0"/>
        <v>96.951930389397816</v>
      </c>
    </row>
    <row r="19" spans="1:12">
      <c r="A19" s="94" t="s">
        <v>125</v>
      </c>
      <c r="B19" s="7" t="s">
        <v>13</v>
      </c>
      <c r="C19" s="7" t="s">
        <v>14</v>
      </c>
      <c r="D19" s="7" t="s">
        <v>30</v>
      </c>
      <c r="E19" s="7"/>
      <c r="F19" s="7"/>
      <c r="G19" s="7"/>
      <c r="H19" s="71"/>
      <c r="I19" s="122">
        <f>I20</f>
        <v>1035.864</v>
      </c>
      <c r="J19" s="122">
        <f t="shared" ref="J19:K19" si="4">J20</f>
        <v>1004.2809999999999</v>
      </c>
      <c r="K19" s="52">
        <f t="shared" si="0"/>
        <v>96.951047627873919</v>
      </c>
    </row>
    <row r="20" spans="1:12" ht="31.5">
      <c r="A20" s="94" t="s">
        <v>126</v>
      </c>
      <c r="B20" s="70" t="s">
        <v>13</v>
      </c>
      <c r="C20" s="70" t="s">
        <v>14</v>
      </c>
      <c r="D20" s="70" t="s">
        <v>30</v>
      </c>
      <c r="E20" s="70" t="s">
        <v>21</v>
      </c>
      <c r="F20" s="118"/>
      <c r="G20" s="118"/>
      <c r="H20" s="120"/>
      <c r="I20" s="122">
        <f>I21+I24+I29</f>
        <v>1035.864</v>
      </c>
      <c r="J20" s="122">
        <f>J21+J24+J29</f>
        <v>1004.2809999999999</v>
      </c>
      <c r="K20" s="52">
        <f t="shared" si="0"/>
        <v>96.951047627873919</v>
      </c>
    </row>
    <row r="21" spans="1:12" ht="33" customHeight="1">
      <c r="A21" s="95" t="s">
        <v>35</v>
      </c>
      <c r="B21" s="70" t="s">
        <v>13</v>
      </c>
      <c r="C21" s="70" t="s">
        <v>14</v>
      </c>
      <c r="D21" s="70" t="s">
        <v>30</v>
      </c>
      <c r="E21" s="70" t="s">
        <v>21</v>
      </c>
      <c r="F21" s="70" t="s">
        <v>33</v>
      </c>
      <c r="G21" s="70" t="s">
        <v>36</v>
      </c>
      <c r="H21" s="120"/>
      <c r="I21" s="122">
        <f t="shared" ref="I21:K22" si="5">I22</f>
        <v>369.99300000000005</v>
      </c>
      <c r="J21" s="122">
        <f t="shared" si="5"/>
        <v>359.82</v>
      </c>
      <c r="K21" s="52">
        <f t="shared" si="0"/>
        <v>97.250488522755816</v>
      </c>
    </row>
    <row r="22" spans="1:12" ht="63">
      <c r="A22" s="95" t="s">
        <v>99</v>
      </c>
      <c r="B22" s="70" t="s">
        <v>13</v>
      </c>
      <c r="C22" s="70" t="s">
        <v>14</v>
      </c>
      <c r="D22" s="70" t="s">
        <v>30</v>
      </c>
      <c r="E22" s="70" t="s">
        <v>21</v>
      </c>
      <c r="F22" s="70" t="s">
        <v>33</v>
      </c>
      <c r="G22" s="70" t="s">
        <v>36</v>
      </c>
      <c r="H22" s="71" t="s">
        <v>101</v>
      </c>
      <c r="I22" s="122">
        <f t="shared" si="5"/>
        <v>369.99300000000005</v>
      </c>
      <c r="J22" s="122">
        <f t="shared" si="5"/>
        <v>359.82</v>
      </c>
      <c r="K22" s="52">
        <f t="shared" si="0"/>
        <v>97.250488522755816</v>
      </c>
    </row>
    <row r="23" spans="1:12" ht="31.5">
      <c r="A23" s="95" t="s">
        <v>100</v>
      </c>
      <c r="B23" s="70" t="s">
        <v>13</v>
      </c>
      <c r="C23" s="70" t="s">
        <v>14</v>
      </c>
      <c r="D23" s="70" t="s">
        <v>30</v>
      </c>
      <c r="E23" s="70" t="s">
        <v>21</v>
      </c>
      <c r="F23" s="70" t="s">
        <v>33</v>
      </c>
      <c r="G23" s="70" t="s">
        <v>36</v>
      </c>
      <c r="H23" s="71" t="s">
        <v>102</v>
      </c>
      <c r="I23" s="122">
        <f>'Прил 2'!J24</f>
        <v>369.99300000000005</v>
      </c>
      <c r="J23" s="122">
        <f>'Прил 2'!K24</f>
        <v>359.82</v>
      </c>
      <c r="K23" s="52">
        <f t="shared" si="0"/>
        <v>97.250488522755816</v>
      </c>
    </row>
    <row r="24" spans="1:12">
      <c r="A24" s="76" t="s">
        <v>154</v>
      </c>
      <c r="B24" s="70" t="s">
        <v>13</v>
      </c>
      <c r="C24" s="70" t="s">
        <v>14</v>
      </c>
      <c r="D24" s="70" t="s">
        <v>30</v>
      </c>
      <c r="E24" s="70" t="s">
        <v>21</v>
      </c>
      <c r="F24" s="70" t="s">
        <v>33</v>
      </c>
      <c r="G24" s="70" t="s">
        <v>38</v>
      </c>
      <c r="H24" s="71"/>
      <c r="I24" s="122">
        <f>I25+I27</f>
        <v>396.95299999999997</v>
      </c>
      <c r="J24" s="122">
        <f t="shared" ref="J24:K24" si="6">J25+J27</f>
        <v>375.541</v>
      </c>
      <c r="K24" s="52">
        <f t="shared" si="0"/>
        <v>94.605910523412092</v>
      </c>
    </row>
    <row r="25" spans="1:12" s="106" customFormat="1" ht="31.5">
      <c r="A25" s="76" t="s">
        <v>95</v>
      </c>
      <c r="B25" s="70" t="s">
        <v>13</v>
      </c>
      <c r="C25" s="70" t="s">
        <v>14</v>
      </c>
      <c r="D25" s="70" t="s">
        <v>30</v>
      </c>
      <c r="E25" s="70" t="s">
        <v>21</v>
      </c>
      <c r="F25" s="70" t="s">
        <v>33</v>
      </c>
      <c r="G25" s="70" t="s">
        <v>38</v>
      </c>
      <c r="H25" s="71" t="s">
        <v>97</v>
      </c>
      <c r="I25" s="50">
        <f t="shared" ref="I25:K25" si="7">I26</f>
        <v>361.45299999999997</v>
      </c>
      <c r="J25" s="50">
        <f t="shared" si="7"/>
        <v>340.041</v>
      </c>
      <c r="K25" s="52">
        <f t="shared" si="0"/>
        <v>94.076131613238786</v>
      </c>
      <c r="L25" s="147"/>
    </row>
    <row r="26" spans="1:12" s="106" customFormat="1" ht="31.5">
      <c r="A26" s="76" t="s">
        <v>96</v>
      </c>
      <c r="B26" s="70" t="s">
        <v>13</v>
      </c>
      <c r="C26" s="70" t="s">
        <v>14</v>
      </c>
      <c r="D26" s="70" t="s">
        <v>30</v>
      </c>
      <c r="E26" s="70" t="s">
        <v>21</v>
      </c>
      <c r="F26" s="70" t="s">
        <v>33</v>
      </c>
      <c r="G26" s="70" t="s">
        <v>38</v>
      </c>
      <c r="H26" s="7" t="s">
        <v>98</v>
      </c>
      <c r="I26" s="141">
        <f>'Прил 2'!J27</f>
        <v>361.45299999999997</v>
      </c>
      <c r="J26" s="141">
        <f>'Прил 2'!K27</f>
        <v>340.041</v>
      </c>
      <c r="K26" s="52">
        <f t="shared" si="0"/>
        <v>94.076131613238786</v>
      </c>
      <c r="L26" s="147"/>
    </row>
    <row r="27" spans="1:12" s="106" customFormat="1">
      <c r="A27" s="99" t="s">
        <v>103</v>
      </c>
      <c r="B27" s="7" t="s">
        <v>13</v>
      </c>
      <c r="C27" s="7" t="s">
        <v>14</v>
      </c>
      <c r="D27" s="70" t="s">
        <v>106</v>
      </c>
      <c r="E27" s="70" t="s">
        <v>21</v>
      </c>
      <c r="F27" s="70" t="s">
        <v>33</v>
      </c>
      <c r="G27" s="70" t="s">
        <v>38</v>
      </c>
      <c r="H27" s="109" t="s">
        <v>104</v>
      </c>
      <c r="I27" s="141">
        <f>I28</f>
        <v>35.5</v>
      </c>
      <c r="J27" s="141">
        <f>J28</f>
        <v>35.5</v>
      </c>
      <c r="K27" s="52">
        <f t="shared" si="0"/>
        <v>100</v>
      </c>
      <c r="L27" s="147" t="s">
        <v>22</v>
      </c>
    </row>
    <row r="28" spans="1:12" s="106" customFormat="1">
      <c r="A28" s="99" t="s">
        <v>105</v>
      </c>
      <c r="B28" s="7" t="s">
        <v>13</v>
      </c>
      <c r="C28" s="7" t="s">
        <v>14</v>
      </c>
      <c r="D28" s="7">
        <v>66</v>
      </c>
      <c r="E28" s="70" t="s">
        <v>21</v>
      </c>
      <c r="F28" s="70" t="s">
        <v>33</v>
      </c>
      <c r="G28" s="70" t="s">
        <v>38</v>
      </c>
      <c r="H28" s="109" t="s">
        <v>107</v>
      </c>
      <c r="I28" s="141">
        <f>'Прил 2'!J29</f>
        <v>35.5</v>
      </c>
      <c r="J28" s="141">
        <f>'Прил 2'!K29</f>
        <v>35.5</v>
      </c>
      <c r="K28" s="52">
        <f t="shared" si="0"/>
        <v>100</v>
      </c>
      <c r="L28" s="147"/>
    </row>
    <row r="29" spans="1:12" s="106" customFormat="1" ht="47.25">
      <c r="A29" s="22" t="s">
        <v>186</v>
      </c>
      <c r="B29" s="8" t="s">
        <v>13</v>
      </c>
      <c r="C29" s="8" t="s">
        <v>14</v>
      </c>
      <c r="D29" s="20" t="s">
        <v>30</v>
      </c>
      <c r="E29" s="3" t="s">
        <v>21</v>
      </c>
      <c r="F29" s="3" t="s">
        <v>33</v>
      </c>
      <c r="G29" s="3" t="s">
        <v>187</v>
      </c>
      <c r="H29" s="193"/>
      <c r="I29" s="141">
        <f>I34+I30+I32</f>
        <v>268.91800000000001</v>
      </c>
      <c r="J29" s="141">
        <f>J34+J30+J32</f>
        <v>268.92</v>
      </c>
      <c r="K29" s="52">
        <f t="shared" si="0"/>
        <v>100.00074372113433</v>
      </c>
      <c r="L29" s="147"/>
    </row>
    <row r="30" spans="1:12" s="106" customFormat="1" ht="63">
      <c r="A30" s="21" t="s">
        <v>99</v>
      </c>
      <c r="B30" s="8" t="s">
        <v>13</v>
      </c>
      <c r="C30" s="8" t="s">
        <v>14</v>
      </c>
      <c r="D30" s="20" t="s">
        <v>30</v>
      </c>
      <c r="E30" s="3" t="s">
        <v>21</v>
      </c>
      <c r="F30" s="3" t="s">
        <v>33</v>
      </c>
      <c r="G30" s="3" t="s">
        <v>187</v>
      </c>
      <c r="H30" s="193" t="s">
        <v>101</v>
      </c>
      <c r="I30" s="141">
        <f>I31</f>
        <v>219.398</v>
      </c>
      <c r="J30" s="141">
        <f t="shared" ref="J29:K30" si="8">J31</f>
        <v>219.4</v>
      </c>
      <c r="K30" s="52">
        <f t="shared" si="0"/>
        <v>100.00091158533806</v>
      </c>
      <c r="L30" s="147"/>
    </row>
    <row r="31" spans="1:12" s="106" customFormat="1" ht="31.5">
      <c r="A31" s="21" t="s">
        <v>100</v>
      </c>
      <c r="B31" s="8" t="s">
        <v>13</v>
      </c>
      <c r="C31" s="8" t="s">
        <v>14</v>
      </c>
      <c r="D31" s="20" t="s">
        <v>30</v>
      </c>
      <c r="E31" s="3" t="s">
        <v>21</v>
      </c>
      <c r="F31" s="3" t="s">
        <v>33</v>
      </c>
      <c r="G31" s="3" t="s">
        <v>187</v>
      </c>
      <c r="H31" s="193" t="s">
        <v>102</v>
      </c>
      <c r="I31" s="141">
        <f>'Прил 2'!J32</f>
        <v>219.398</v>
      </c>
      <c r="J31" s="141">
        <f>'Прил 2'!K32</f>
        <v>219.4</v>
      </c>
      <c r="K31" s="52">
        <f t="shared" si="0"/>
        <v>100.00091158533806</v>
      </c>
      <c r="L31" s="147"/>
    </row>
    <row r="32" spans="1:12" s="106" customFormat="1" ht="31.5">
      <c r="A32" s="76" t="s">
        <v>95</v>
      </c>
      <c r="B32" s="8" t="s">
        <v>13</v>
      </c>
      <c r="C32" s="8" t="s">
        <v>14</v>
      </c>
      <c r="D32" s="20" t="s">
        <v>30</v>
      </c>
      <c r="E32" s="3" t="s">
        <v>21</v>
      </c>
      <c r="F32" s="3" t="s">
        <v>33</v>
      </c>
      <c r="G32" s="3" t="s">
        <v>187</v>
      </c>
      <c r="H32" s="193" t="s">
        <v>97</v>
      </c>
      <c r="I32" s="141">
        <f>I33</f>
        <v>19.52</v>
      </c>
      <c r="J32" s="141">
        <f t="shared" ref="J32:K32" si="9">J33</f>
        <v>19.52</v>
      </c>
      <c r="K32" s="52">
        <f t="shared" si="0"/>
        <v>100</v>
      </c>
      <c r="L32" s="147"/>
    </row>
    <row r="33" spans="1:12" s="106" customFormat="1" ht="31.5">
      <c r="A33" s="76" t="s">
        <v>96</v>
      </c>
      <c r="B33" s="8" t="s">
        <v>13</v>
      </c>
      <c r="C33" s="8" t="s">
        <v>14</v>
      </c>
      <c r="D33" s="20" t="s">
        <v>30</v>
      </c>
      <c r="E33" s="3" t="s">
        <v>21</v>
      </c>
      <c r="F33" s="3" t="s">
        <v>33</v>
      </c>
      <c r="G33" s="3" t="s">
        <v>187</v>
      </c>
      <c r="H33" s="193" t="s">
        <v>98</v>
      </c>
      <c r="I33" s="141">
        <f>'Прил 2'!J34</f>
        <v>19.52</v>
      </c>
      <c r="J33" s="141">
        <f>'Прил 2'!K34</f>
        <v>19.52</v>
      </c>
      <c r="K33" s="52">
        <f t="shared" si="0"/>
        <v>100</v>
      </c>
      <c r="L33" s="147"/>
    </row>
    <row r="34" spans="1:12" s="106" customFormat="1">
      <c r="A34" s="99" t="s">
        <v>103</v>
      </c>
      <c r="B34" s="8" t="s">
        <v>13</v>
      </c>
      <c r="C34" s="8" t="s">
        <v>14</v>
      </c>
      <c r="D34" s="20" t="s">
        <v>30</v>
      </c>
      <c r="E34" s="3" t="s">
        <v>21</v>
      </c>
      <c r="F34" s="3" t="s">
        <v>33</v>
      </c>
      <c r="G34" s="3" t="s">
        <v>187</v>
      </c>
      <c r="H34" s="193" t="s">
        <v>104</v>
      </c>
      <c r="I34" s="141">
        <f>I35</f>
        <v>30</v>
      </c>
      <c r="J34" s="141">
        <f t="shared" ref="J34:K34" si="10">J35</f>
        <v>30</v>
      </c>
      <c r="K34" s="52">
        <f t="shared" si="0"/>
        <v>100</v>
      </c>
      <c r="L34" s="147"/>
    </row>
    <row r="35" spans="1:12" s="106" customFormat="1">
      <c r="A35" s="99" t="s">
        <v>105</v>
      </c>
      <c r="B35" s="8" t="s">
        <v>13</v>
      </c>
      <c r="C35" s="8" t="s">
        <v>14</v>
      </c>
      <c r="D35" s="20" t="s">
        <v>30</v>
      </c>
      <c r="E35" s="3" t="s">
        <v>21</v>
      </c>
      <c r="F35" s="3" t="s">
        <v>33</v>
      </c>
      <c r="G35" s="3" t="s">
        <v>187</v>
      </c>
      <c r="H35" s="193" t="s">
        <v>107</v>
      </c>
      <c r="I35" s="141">
        <f>'Прил 2'!J36</f>
        <v>30</v>
      </c>
      <c r="J35" s="141">
        <f>'Прил 2'!K36</f>
        <v>30</v>
      </c>
      <c r="K35" s="52">
        <f t="shared" si="0"/>
        <v>100</v>
      </c>
      <c r="L35" s="147"/>
    </row>
    <row r="36" spans="1:12" s="104" customFormat="1" ht="47.25">
      <c r="A36" s="94" t="s">
        <v>148</v>
      </c>
      <c r="B36" s="7" t="s">
        <v>13</v>
      </c>
      <c r="C36" s="7" t="s">
        <v>14</v>
      </c>
      <c r="D36" s="71">
        <v>89</v>
      </c>
      <c r="E36" s="70"/>
      <c r="F36" s="70"/>
      <c r="G36" s="70"/>
      <c r="H36" s="124"/>
      <c r="I36" s="141">
        <f>I37</f>
        <v>0.3</v>
      </c>
      <c r="J36" s="141">
        <f t="shared" ref="J36:K39" si="11">J37</f>
        <v>0.3</v>
      </c>
      <c r="K36" s="52">
        <f t="shared" si="0"/>
        <v>100</v>
      </c>
      <c r="L36" s="152"/>
    </row>
    <row r="37" spans="1:12" s="104" customFormat="1" ht="47.25">
      <c r="A37" s="94" t="s">
        <v>149</v>
      </c>
      <c r="B37" s="7" t="s">
        <v>13</v>
      </c>
      <c r="C37" s="7" t="s">
        <v>14</v>
      </c>
      <c r="D37" s="71">
        <v>89</v>
      </c>
      <c r="E37" s="70" t="s">
        <v>20</v>
      </c>
      <c r="F37" s="70"/>
      <c r="G37" s="70"/>
      <c r="H37" s="124"/>
      <c r="I37" s="50">
        <f>I38</f>
        <v>0.3</v>
      </c>
      <c r="J37" s="50">
        <f t="shared" si="11"/>
        <v>0.3</v>
      </c>
      <c r="K37" s="52">
        <f t="shared" si="0"/>
        <v>100</v>
      </c>
      <c r="L37" s="152"/>
    </row>
    <row r="38" spans="1:12" ht="94.5">
      <c r="A38" s="125" t="s">
        <v>124</v>
      </c>
      <c r="B38" s="7" t="s">
        <v>13</v>
      </c>
      <c r="C38" s="7" t="s">
        <v>14</v>
      </c>
      <c r="D38" s="71">
        <v>89</v>
      </c>
      <c r="E38" s="70" t="s">
        <v>20</v>
      </c>
      <c r="F38" s="70" t="s">
        <v>33</v>
      </c>
      <c r="G38" s="70" t="s">
        <v>40</v>
      </c>
      <c r="H38" s="124"/>
      <c r="I38" s="50">
        <f>I39</f>
        <v>0.3</v>
      </c>
      <c r="J38" s="50">
        <f t="shared" si="11"/>
        <v>0.3</v>
      </c>
      <c r="K38" s="52">
        <f t="shared" si="0"/>
        <v>100</v>
      </c>
    </row>
    <row r="39" spans="1:12" ht="31.5">
      <c r="A39" s="76" t="s">
        <v>95</v>
      </c>
      <c r="B39" s="7" t="s">
        <v>13</v>
      </c>
      <c r="C39" s="7" t="s">
        <v>14</v>
      </c>
      <c r="D39" s="71" t="s">
        <v>45</v>
      </c>
      <c r="E39" s="7" t="s">
        <v>20</v>
      </c>
      <c r="F39" s="70" t="s">
        <v>33</v>
      </c>
      <c r="G39" s="70" t="s">
        <v>40</v>
      </c>
      <c r="H39" s="124" t="s">
        <v>97</v>
      </c>
      <c r="I39" s="50">
        <f>I40</f>
        <v>0.3</v>
      </c>
      <c r="J39" s="50">
        <f t="shared" si="11"/>
        <v>0.3</v>
      </c>
      <c r="K39" s="52">
        <f t="shared" si="0"/>
        <v>100</v>
      </c>
    </row>
    <row r="40" spans="1:12" ht="31.5">
      <c r="A40" s="76" t="s">
        <v>96</v>
      </c>
      <c r="B40" s="7" t="s">
        <v>13</v>
      </c>
      <c r="C40" s="7" t="s">
        <v>14</v>
      </c>
      <c r="D40" s="71" t="s">
        <v>45</v>
      </c>
      <c r="E40" s="70" t="s">
        <v>20</v>
      </c>
      <c r="F40" s="70" t="s">
        <v>33</v>
      </c>
      <c r="G40" s="70" t="s">
        <v>40</v>
      </c>
      <c r="H40" s="124" t="s">
        <v>98</v>
      </c>
      <c r="I40" s="50">
        <f>'Прил 2'!J41</f>
        <v>0.3</v>
      </c>
      <c r="J40" s="50">
        <f>'Прил 2'!K41</f>
        <v>0.3</v>
      </c>
      <c r="K40" s="52">
        <f t="shared" si="0"/>
        <v>100</v>
      </c>
    </row>
    <row r="41" spans="1:12">
      <c r="A41" s="119" t="s">
        <v>41</v>
      </c>
      <c r="B41" s="90" t="s">
        <v>13</v>
      </c>
      <c r="C41" s="90" t="s">
        <v>42</v>
      </c>
      <c r="D41" s="90"/>
      <c r="E41" s="126"/>
      <c r="F41" s="126"/>
      <c r="G41" s="127"/>
      <c r="H41" s="127"/>
      <c r="I41" s="134">
        <f>I42</f>
        <v>4.6280000000000001</v>
      </c>
      <c r="J41" s="134">
        <f t="shared" ref="J41:K45" si="12">J42</f>
        <v>0</v>
      </c>
      <c r="K41" s="115">
        <f t="shared" si="0"/>
        <v>0</v>
      </c>
    </row>
    <row r="42" spans="1:12" ht="47.25">
      <c r="A42" s="94" t="s">
        <v>148</v>
      </c>
      <c r="B42" s="70" t="s">
        <v>13</v>
      </c>
      <c r="C42" s="70" t="s">
        <v>42</v>
      </c>
      <c r="D42" s="71">
        <v>89</v>
      </c>
      <c r="E42" s="70"/>
      <c r="F42" s="70"/>
      <c r="G42" s="72"/>
      <c r="H42" s="72"/>
      <c r="I42" s="50">
        <f>I43</f>
        <v>4.6280000000000001</v>
      </c>
      <c r="J42" s="50">
        <f t="shared" si="12"/>
        <v>0</v>
      </c>
      <c r="K42" s="52">
        <f t="shared" si="0"/>
        <v>0</v>
      </c>
      <c r="L42" s="152"/>
    </row>
    <row r="43" spans="1:12" s="106" customFormat="1" ht="47.25">
      <c r="A43" s="94" t="s">
        <v>149</v>
      </c>
      <c r="B43" s="70" t="s">
        <v>13</v>
      </c>
      <c r="C43" s="70" t="s">
        <v>42</v>
      </c>
      <c r="D43" s="71">
        <v>89</v>
      </c>
      <c r="E43" s="70" t="s">
        <v>20</v>
      </c>
      <c r="F43" s="70"/>
      <c r="G43" s="72"/>
      <c r="H43" s="72"/>
      <c r="I43" s="50">
        <f>I44</f>
        <v>4.6280000000000001</v>
      </c>
      <c r="J43" s="50">
        <f t="shared" si="12"/>
        <v>0</v>
      </c>
      <c r="K43" s="52">
        <f t="shared" si="0"/>
        <v>0</v>
      </c>
      <c r="L43" s="152"/>
    </row>
    <row r="44" spans="1:12" s="106" customFormat="1" ht="31.5">
      <c r="A44" s="76" t="s">
        <v>150</v>
      </c>
      <c r="B44" s="70" t="s">
        <v>13</v>
      </c>
      <c r="C44" s="70" t="s">
        <v>42</v>
      </c>
      <c r="D44" s="71">
        <v>89</v>
      </c>
      <c r="E44" s="70" t="s">
        <v>20</v>
      </c>
      <c r="F44" s="70" t="s">
        <v>33</v>
      </c>
      <c r="G44" s="70" t="s">
        <v>43</v>
      </c>
      <c r="H44" s="72"/>
      <c r="I44" s="50">
        <f>I45</f>
        <v>4.6280000000000001</v>
      </c>
      <c r="J44" s="50">
        <f t="shared" si="12"/>
        <v>0</v>
      </c>
      <c r="K44" s="52">
        <f t="shared" si="0"/>
        <v>0</v>
      </c>
      <c r="L44" s="147"/>
    </row>
    <row r="45" spans="1:12" s="153" customFormat="1">
      <c r="A45" s="99" t="s">
        <v>103</v>
      </c>
      <c r="B45" s="70" t="s">
        <v>13</v>
      </c>
      <c r="C45" s="70" t="s">
        <v>42</v>
      </c>
      <c r="D45" s="71">
        <v>89</v>
      </c>
      <c r="E45" s="70" t="s">
        <v>20</v>
      </c>
      <c r="F45" s="70" t="s">
        <v>33</v>
      </c>
      <c r="G45" s="70" t="s">
        <v>43</v>
      </c>
      <c r="H45" s="72" t="s">
        <v>104</v>
      </c>
      <c r="I45" s="50">
        <f>I46</f>
        <v>4.6280000000000001</v>
      </c>
      <c r="J45" s="50">
        <f t="shared" si="12"/>
        <v>0</v>
      </c>
      <c r="K45" s="52">
        <f t="shared" si="0"/>
        <v>0</v>
      </c>
      <c r="L45" s="147"/>
    </row>
    <row r="46" spans="1:12" s="106" customFormat="1">
      <c r="A46" s="76" t="s">
        <v>44</v>
      </c>
      <c r="B46" s="70" t="s">
        <v>13</v>
      </c>
      <c r="C46" s="70" t="s">
        <v>42</v>
      </c>
      <c r="D46" s="70" t="s">
        <v>45</v>
      </c>
      <c r="E46" s="70" t="s">
        <v>20</v>
      </c>
      <c r="F46" s="70" t="s">
        <v>33</v>
      </c>
      <c r="G46" s="70" t="s">
        <v>43</v>
      </c>
      <c r="H46" s="72" t="s">
        <v>46</v>
      </c>
      <c r="I46" s="50">
        <f>'Прил 2'!J47</f>
        <v>4.6280000000000001</v>
      </c>
      <c r="J46" s="50">
        <f>'Прил 2'!K47</f>
        <v>0</v>
      </c>
      <c r="K46" s="52">
        <f t="shared" si="0"/>
        <v>0</v>
      </c>
      <c r="L46" s="147"/>
    </row>
    <row r="47" spans="1:12" s="106" customFormat="1">
      <c r="A47" s="76" t="s">
        <v>193</v>
      </c>
      <c r="B47" s="197" t="s">
        <v>13</v>
      </c>
      <c r="C47" s="90" t="s">
        <v>28</v>
      </c>
      <c r="D47" s="72"/>
      <c r="E47" s="70"/>
      <c r="F47" s="70"/>
      <c r="G47" s="70"/>
      <c r="H47" s="98"/>
      <c r="I47" s="134">
        <f>I48+I52+I56</f>
        <v>12.5</v>
      </c>
      <c r="J47" s="134">
        <f>J48+J52+J56</f>
        <v>8</v>
      </c>
      <c r="K47" s="115">
        <f t="shared" si="0"/>
        <v>64</v>
      </c>
      <c r="L47" s="147"/>
    </row>
    <row r="48" spans="1:12" s="106" customFormat="1" ht="47.25">
      <c r="A48" s="76" t="s">
        <v>197</v>
      </c>
      <c r="B48" s="7" t="s">
        <v>13</v>
      </c>
      <c r="C48" s="7" t="s">
        <v>28</v>
      </c>
      <c r="D48" s="7" t="s">
        <v>194</v>
      </c>
      <c r="E48" s="7"/>
      <c r="F48" s="7"/>
      <c r="G48" s="7"/>
      <c r="H48" s="7"/>
      <c r="I48" s="50">
        <f>I49</f>
        <v>0.5</v>
      </c>
      <c r="J48" s="50">
        <f t="shared" ref="J48:K50" si="13">J49</f>
        <v>0</v>
      </c>
      <c r="K48" s="52">
        <f t="shared" si="0"/>
        <v>0</v>
      </c>
      <c r="L48" s="147"/>
    </row>
    <row r="49" spans="1:12" s="106" customFormat="1">
      <c r="A49" s="76" t="s">
        <v>195</v>
      </c>
      <c r="B49" s="7" t="s">
        <v>13</v>
      </c>
      <c r="C49" s="7" t="s">
        <v>28</v>
      </c>
      <c r="D49" s="7" t="s">
        <v>194</v>
      </c>
      <c r="E49" s="7" t="s">
        <v>31</v>
      </c>
      <c r="F49" s="7" t="s">
        <v>33</v>
      </c>
      <c r="G49" s="7" t="s">
        <v>196</v>
      </c>
      <c r="H49" s="7"/>
      <c r="I49" s="50">
        <f>I50</f>
        <v>0.5</v>
      </c>
      <c r="J49" s="50">
        <f t="shared" si="13"/>
        <v>0</v>
      </c>
      <c r="K49" s="52">
        <f t="shared" si="0"/>
        <v>0</v>
      </c>
      <c r="L49" s="147"/>
    </row>
    <row r="50" spans="1:12" s="106" customFormat="1" ht="31.5">
      <c r="A50" s="76" t="s">
        <v>95</v>
      </c>
      <c r="B50" s="7" t="s">
        <v>13</v>
      </c>
      <c r="C50" s="7" t="s">
        <v>28</v>
      </c>
      <c r="D50" s="7" t="s">
        <v>194</v>
      </c>
      <c r="E50" s="7" t="s">
        <v>31</v>
      </c>
      <c r="F50" s="7" t="s">
        <v>33</v>
      </c>
      <c r="G50" s="7" t="s">
        <v>196</v>
      </c>
      <c r="H50" s="7" t="s">
        <v>97</v>
      </c>
      <c r="I50" s="50">
        <f>I51</f>
        <v>0.5</v>
      </c>
      <c r="J50" s="50">
        <f t="shared" si="13"/>
        <v>0</v>
      </c>
      <c r="K50" s="52">
        <f t="shared" si="0"/>
        <v>0</v>
      </c>
      <c r="L50" s="147"/>
    </row>
    <row r="51" spans="1:12" s="106" customFormat="1" ht="31.5">
      <c r="A51" s="76" t="s">
        <v>96</v>
      </c>
      <c r="B51" s="7" t="s">
        <v>13</v>
      </c>
      <c r="C51" s="7" t="s">
        <v>28</v>
      </c>
      <c r="D51" s="7" t="s">
        <v>194</v>
      </c>
      <c r="E51" s="7" t="s">
        <v>31</v>
      </c>
      <c r="F51" s="7" t="s">
        <v>33</v>
      </c>
      <c r="G51" s="7" t="s">
        <v>196</v>
      </c>
      <c r="H51" s="7" t="s">
        <v>98</v>
      </c>
      <c r="I51" s="50">
        <f>'Прил 2'!J52</f>
        <v>0.5</v>
      </c>
      <c r="J51" s="50">
        <f>'Прил 2'!K52</f>
        <v>0</v>
      </c>
      <c r="K51" s="52">
        <f t="shared" si="0"/>
        <v>0</v>
      </c>
      <c r="L51" s="147"/>
    </row>
    <row r="52" spans="1:12" s="106" customFormat="1" ht="47.25">
      <c r="A52" s="76" t="s">
        <v>201</v>
      </c>
      <c r="B52" s="70" t="s">
        <v>13</v>
      </c>
      <c r="C52" s="70" t="s">
        <v>28</v>
      </c>
      <c r="D52" s="72" t="s">
        <v>42</v>
      </c>
      <c r="E52" s="70"/>
      <c r="F52" s="70"/>
      <c r="G52" s="70"/>
      <c r="H52" s="98"/>
      <c r="I52" s="50">
        <f>I53</f>
        <v>2</v>
      </c>
      <c r="J52" s="50">
        <f t="shared" ref="J52:K54" si="14">J53</f>
        <v>0</v>
      </c>
      <c r="K52" s="52">
        <f t="shared" si="0"/>
        <v>0</v>
      </c>
      <c r="L52" s="147"/>
    </row>
    <row r="53" spans="1:12" s="106" customFormat="1">
      <c r="A53" s="76" t="s">
        <v>199</v>
      </c>
      <c r="B53" s="70" t="s">
        <v>13</v>
      </c>
      <c r="C53" s="70" t="s">
        <v>28</v>
      </c>
      <c r="D53" s="72" t="s">
        <v>42</v>
      </c>
      <c r="E53" s="70" t="s">
        <v>31</v>
      </c>
      <c r="F53" s="70" t="s">
        <v>33</v>
      </c>
      <c r="G53" s="70" t="s">
        <v>200</v>
      </c>
      <c r="H53" s="98"/>
      <c r="I53" s="50">
        <f>I54</f>
        <v>2</v>
      </c>
      <c r="J53" s="50">
        <f t="shared" si="14"/>
        <v>0</v>
      </c>
      <c r="K53" s="52">
        <f t="shared" si="0"/>
        <v>0</v>
      </c>
      <c r="L53" s="147"/>
    </row>
    <row r="54" spans="1:12" s="106" customFormat="1" ht="31.5">
      <c r="A54" s="76" t="s">
        <v>95</v>
      </c>
      <c r="B54" s="70" t="s">
        <v>13</v>
      </c>
      <c r="C54" s="70" t="s">
        <v>28</v>
      </c>
      <c r="D54" s="72" t="s">
        <v>42</v>
      </c>
      <c r="E54" s="70" t="s">
        <v>31</v>
      </c>
      <c r="F54" s="70" t="s">
        <v>33</v>
      </c>
      <c r="G54" s="70" t="s">
        <v>200</v>
      </c>
      <c r="H54" s="98" t="s">
        <v>97</v>
      </c>
      <c r="I54" s="50">
        <f>I55</f>
        <v>2</v>
      </c>
      <c r="J54" s="50">
        <f t="shared" si="14"/>
        <v>0</v>
      </c>
      <c r="K54" s="52">
        <f t="shared" si="0"/>
        <v>0</v>
      </c>
      <c r="L54" s="147"/>
    </row>
    <row r="55" spans="1:12" s="106" customFormat="1" ht="31.5">
      <c r="A55" s="76" t="s">
        <v>96</v>
      </c>
      <c r="B55" s="70" t="s">
        <v>13</v>
      </c>
      <c r="C55" s="70" t="s">
        <v>28</v>
      </c>
      <c r="D55" s="72" t="s">
        <v>42</v>
      </c>
      <c r="E55" s="70" t="s">
        <v>31</v>
      </c>
      <c r="F55" s="70" t="s">
        <v>33</v>
      </c>
      <c r="G55" s="70" t="s">
        <v>200</v>
      </c>
      <c r="H55" s="98" t="s">
        <v>98</v>
      </c>
      <c r="I55" s="50">
        <f>'Прил 2'!J56</f>
        <v>2</v>
      </c>
      <c r="J55" s="50">
        <f>'Прил 2'!K56</f>
        <v>0</v>
      </c>
      <c r="K55" s="52">
        <f t="shared" si="0"/>
        <v>0</v>
      </c>
      <c r="L55" s="147"/>
    </row>
    <row r="56" spans="1:12" s="106" customFormat="1" ht="47.25">
      <c r="A56" s="75" t="s">
        <v>148</v>
      </c>
      <c r="B56" s="70" t="s">
        <v>13</v>
      </c>
      <c r="C56" s="70" t="s">
        <v>28</v>
      </c>
      <c r="D56" s="72" t="s">
        <v>45</v>
      </c>
      <c r="E56" s="70"/>
      <c r="F56" s="70"/>
      <c r="G56" s="70"/>
      <c r="H56" s="98"/>
      <c r="I56" s="50">
        <f>I57</f>
        <v>10</v>
      </c>
      <c r="J56" s="50">
        <f t="shared" ref="J56:K59" si="15">J57</f>
        <v>8</v>
      </c>
      <c r="K56" s="52">
        <f t="shared" si="0"/>
        <v>80</v>
      </c>
      <c r="L56" s="147"/>
    </row>
    <row r="57" spans="1:12" s="106" customFormat="1" ht="47.25">
      <c r="A57" s="128" t="s">
        <v>149</v>
      </c>
      <c r="B57" s="70" t="s">
        <v>13</v>
      </c>
      <c r="C57" s="70" t="s">
        <v>28</v>
      </c>
      <c r="D57" s="72" t="s">
        <v>45</v>
      </c>
      <c r="E57" s="70" t="s">
        <v>20</v>
      </c>
      <c r="F57" s="70"/>
      <c r="G57" s="70"/>
      <c r="H57" s="98"/>
      <c r="I57" s="50">
        <f>I58</f>
        <v>10</v>
      </c>
      <c r="J57" s="50">
        <f t="shared" si="15"/>
        <v>8</v>
      </c>
      <c r="K57" s="52">
        <f t="shared" si="0"/>
        <v>80</v>
      </c>
      <c r="L57" s="147"/>
    </row>
    <row r="58" spans="1:12" s="106" customFormat="1">
      <c r="A58" s="76" t="s">
        <v>199</v>
      </c>
      <c r="B58" s="70" t="s">
        <v>13</v>
      </c>
      <c r="C58" s="70" t="s">
        <v>28</v>
      </c>
      <c r="D58" s="72" t="s">
        <v>45</v>
      </c>
      <c r="E58" s="70" t="s">
        <v>20</v>
      </c>
      <c r="F58" s="70" t="s">
        <v>33</v>
      </c>
      <c r="G58" s="70" t="s">
        <v>200</v>
      </c>
      <c r="H58" s="98"/>
      <c r="I58" s="50">
        <f>I59</f>
        <v>10</v>
      </c>
      <c r="J58" s="50">
        <f t="shared" si="15"/>
        <v>8</v>
      </c>
      <c r="K58" s="52">
        <f t="shared" si="0"/>
        <v>80</v>
      </c>
      <c r="L58" s="147"/>
    </row>
    <row r="59" spans="1:12" s="106" customFormat="1" ht="31.5">
      <c r="A59" s="76" t="s">
        <v>95</v>
      </c>
      <c r="B59" s="70" t="s">
        <v>13</v>
      </c>
      <c r="C59" s="70" t="s">
        <v>28</v>
      </c>
      <c r="D59" s="72" t="s">
        <v>45</v>
      </c>
      <c r="E59" s="70" t="s">
        <v>20</v>
      </c>
      <c r="F59" s="70" t="s">
        <v>33</v>
      </c>
      <c r="G59" s="70" t="s">
        <v>200</v>
      </c>
      <c r="H59" s="98" t="s">
        <v>97</v>
      </c>
      <c r="I59" s="50">
        <f>I60</f>
        <v>10</v>
      </c>
      <c r="J59" s="50">
        <f t="shared" si="15"/>
        <v>8</v>
      </c>
      <c r="K59" s="52">
        <f t="shared" si="0"/>
        <v>80</v>
      </c>
      <c r="L59" s="147"/>
    </row>
    <row r="60" spans="1:12" s="106" customFormat="1" ht="31.5">
      <c r="A60" s="76" t="s">
        <v>96</v>
      </c>
      <c r="B60" s="70" t="s">
        <v>13</v>
      </c>
      <c r="C60" s="70" t="s">
        <v>28</v>
      </c>
      <c r="D60" s="72" t="s">
        <v>45</v>
      </c>
      <c r="E60" s="70" t="s">
        <v>20</v>
      </c>
      <c r="F60" s="70" t="s">
        <v>33</v>
      </c>
      <c r="G60" s="70" t="s">
        <v>200</v>
      </c>
      <c r="H60" s="98" t="s">
        <v>98</v>
      </c>
      <c r="I60" s="50">
        <f>'Прил 2'!J61</f>
        <v>10</v>
      </c>
      <c r="J60" s="50">
        <f>'Прил 2'!K61</f>
        <v>8</v>
      </c>
      <c r="K60" s="52">
        <f t="shared" si="0"/>
        <v>80</v>
      </c>
      <c r="L60" s="147"/>
    </row>
    <row r="61" spans="1:12">
      <c r="A61" s="119" t="s">
        <v>47</v>
      </c>
      <c r="B61" s="90" t="s">
        <v>24</v>
      </c>
      <c r="C61" s="90"/>
      <c r="D61" s="127"/>
      <c r="E61" s="90"/>
      <c r="F61" s="90"/>
      <c r="G61" s="90"/>
      <c r="H61" s="129"/>
      <c r="I61" s="115">
        <f>I62</f>
        <v>109.3</v>
      </c>
      <c r="J61" s="115">
        <f>J62</f>
        <v>109.3</v>
      </c>
      <c r="K61" s="115">
        <f t="shared" si="0"/>
        <v>100</v>
      </c>
    </row>
    <row r="62" spans="1:12">
      <c r="A62" s="123" t="s">
        <v>48</v>
      </c>
      <c r="B62" s="130" t="s">
        <v>24</v>
      </c>
      <c r="C62" s="130" t="s">
        <v>25</v>
      </c>
      <c r="D62" s="120"/>
      <c r="E62" s="118"/>
      <c r="F62" s="118"/>
      <c r="G62" s="118"/>
      <c r="H62" s="131"/>
      <c r="I62" s="115">
        <f>I63</f>
        <v>109.3</v>
      </c>
      <c r="J62" s="115">
        <f t="shared" ref="J62:K64" si="16">J63</f>
        <v>109.3</v>
      </c>
      <c r="K62" s="115">
        <f t="shared" si="0"/>
        <v>100</v>
      </c>
    </row>
    <row r="63" spans="1:12" ht="47.25">
      <c r="A63" s="94" t="s">
        <v>148</v>
      </c>
      <c r="B63" s="109" t="s">
        <v>24</v>
      </c>
      <c r="C63" s="109" t="s">
        <v>25</v>
      </c>
      <c r="D63" s="7">
        <v>89</v>
      </c>
      <c r="E63" s="7"/>
      <c r="F63" s="7"/>
      <c r="G63" s="7"/>
      <c r="H63" s="69"/>
      <c r="I63" s="52">
        <f>I64</f>
        <v>109.3</v>
      </c>
      <c r="J63" s="52">
        <f t="shared" si="16"/>
        <v>109.3</v>
      </c>
      <c r="K63" s="52">
        <f t="shared" si="0"/>
        <v>100</v>
      </c>
      <c r="L63" s="152"/>
    </row>
    <row r="64" spans="1:12" ht="47.25">
      <c r="A64" s="94" t="s">
        <v>149</v>
      </c>
      <c r="B64" s="109" t="s">
        <v>24</v>
      </c>
      <c r="C64" s="109" t="s">
        <v>25</v>
      </c>
      <c r="D64" s="7">
        <v>89</v>
      </c>
      <c r="E64" s="7">
        <v>1</v>
      </c>
      <c r="F64" s="7"/>
      <c r="G64" s="7"/>
      <c r="H64" s="69"/>
      <c r="I64" s="52">
        <f>I65</f>
        <v>109.3</v>
      </c>
      <c r="J64" s="52">
        <f t="shared" si="16"/>
        <v>109.3</v>
      </c>
      <c r="K64" s="52">
        <f t="shared" si="0"/>
        <v>100</v>
      </c>
      <c r="L64" s="152"/>
    </row>
    <row r="65" spans="1:11" ht="47.25">
      <c r="A65" s="132" t="s">
        <v>158</v>
      </c>
      <c r="B65" s="109" t="s">
        <v>24</v>
      </c>
      <c r="C65" s="109" t="s">
        <v>25</v>
      </c>
      <c r="D65" s="133">
        <v>89</v>
      </c>
      <c r="E65" s="7">
        <v>1</v>
      </c>
      <c r="F65" s="7" t="s">
        <v>33</v>
      </c>
      <c r="G65" s="7">
        <v>51180</v>
      </c>
      <c r="H65" s="69"/>
      <c r="I65" s="52">
        <f>I66+I68</f>
        <v>109.3</v>
      </c>
      <c r="J65" s="52">
        <f>J66+J68</f>
        <v>109.3</v>
      </c>
      <c r="K65" s="52">
        <f t="shared" si="0"/>
        <v>100</v>
      </c>
    </row>
    <row r="66" spans="1:11" ht="63">
      <c r="A66" s="95" t="s">
        <v>99</v>
      </c>
      <c r="B66" s="109" t="s">
        <v>24</v>
      </c>
      <c r="C66" s="109" t="s">
        <v>25</v>
      </c>
      <c r="D66" s="133">
        <v>89</v>
      </c>
      <c r="E66" s="7">
        <v>1</v>
      </c>
      <c r="F66" s="7" t="s">
        <v>33</v>
      </c>
      <c r="G66" s="7" t="s">
        <v>49</v>
      </c>
      <c r="H66" s="69" t="s">
        <v>101</v>
      </c>
      <c r="I66" s="52">
        <f>I67</f>
        <v>105.3</v>
      </c>
      <c r="J66" s="52">
        <f>J67</f>
        <v>105.3</v>
      </c>
      <c r="K66" s="52">
        <f t="shared" si="0"/>
        <v>100</v>
      </c>
    </row>
    <row r="67" spans="1:11" ht="31.5">
      <c r="A67" s="95" t="s">
        <v>100</v>
      </c>
      <c r="B67" s="109" t="s">
        <v>24</v>
      </c>
      <c r="C67" s="109" t="s">
        <v>25</v>
      </c>
      <c r="D67" s="133">
        <v>89</v>
      </c>
      <c r="E67" s="7">
        <v>1</v>
      </c>
      <c r="F67" s="7" t="s">
        <v>33</v>
      </c>
      <c r="G67" s="7" t="s">
        <v>49</v>
      </c>
      <c r="H67" s="69" t="s">
        <v>102</v>
      </c>
      <c r="I67" s="52">
        <f>'Прил 2'!J68</f>
        <v>105.3</v>
      </c>
      <c r="J67" s="52">
        <f>'Прил 2'!K68</f>
        <v>105.3</v>
      </c>
      <c r="K67" s="52">
        <f t="shared" si="0"/>
        <v>100</v>
      </c>
    </row>
    <row r="68" spans="1:11" ht="31.5">
      <c r="A68" s="76" t="s">
        <v>95</v>
      </c>
      <c r="B68" s="109" t="s">
        <v>24</v>
      </c>
      <c r="C68" s="109" t="s">
        <v>25</v>
      </c>
      <c r="D68" s="133">
        <v>89</v>
      </c>
      <c r="E68" s="7">
        <v>1</v>
      </c>
      <c r="F68" s="7" t="s">
        <v>33</v>
      </c>
      <c r="G68" s="7">
        <v>51180</v>
      </c>
      <c r="H68" s="69" t="s">
        <v>97</v>
      </c>
      <c r="I68" s="52">
        <f t="shared" ref="I68:K68" si="17">I69</f>
        <v>4</v>
      </c>
      <c r="J68" s="52">
        <f t="shared" si="17"/>
        <v>4</v>
      </c>
      <c r="K68" s="52">
        <f t="shared" si="0"/>
        <v>100</v>
      </c>
    </row>
    <row r="69" spans="1:11" ht="31.5">
      <c r="A69" s="76" t="s">
        <v>96</v>
      </c>
      <c r="B69" s="109" t="s">
        <v>24</v>
      </c>
      <c r="C69" s="109" t="s">
        <v>25</v>
      </c>
      <c r="D69" s="133">
        <v>89</v>
      </c>
      <c r="E69" s="7">
        <v>1</v>
      </c>
      <c r="F69" s="7" t="s">
        <v>33</v>
      </c>
      <c r="G69" s="7">
        <v>51180</v>
      </c>
      <c r="H69" s="69" t="s">
        <v>98</v>
      </c>
      <c r="I69" s="52">
        <f>'Прил 2'!J70</f>
        <v>4</v>
      </c>
      <c r="J69" s="52">
        <f>'Прил 2'!K70</f>
        <v>4</v>
      </c>
      <c r="K69" s="52">
        <f t="shared" si="0"/>
        <v>100</v>
      </c>
    </row>
    <row r="70" spans="1:11">
      <c r="A70" s="119" t="s">
        <v>204</v>
      </c>
      <c r="B70" s="130" t="s">
        <v>25</v>
      </c>
      <c r="C70" s="130"/>
      <c r="D70" s="130"/>
      <c r="E70" s="118"/>
      <c r="F70" s="118"/>
      <c r="G70" s="7"/>
      <c r="H70" s="69"/>
      <c r="I70" s="115">
        <f>I71+I83</f>
        <v>88.109000000000009</v>
      </c>
      <c r="J70" s="115">
        <f t="shared" ref="J70:K70" si="18">J71+J83</f>
        <v>85.649000000000001</v>
      </c>
      <c r="K70" s="115">
        <f t="shared" si="0"/>
        <v>97.208003722661701</v>
      </c>
    </row>
    <row r="71" spans="1:11" ht="31.5">
      <c r="A71" s="119" t="s">
        <v>205</v>
      </c>
      <c r="B71" s="130" t="s">
        <v>25</v>
      </c>
      <c r="C71" s="130" t="s">
        <v>27</v>
      </c>
      <c r="D71" s="130"/>
      <c r="E71" s="118"/>
      <c r="F71" s="118"/>
      <c r="G71" s="7"/>
      <c r="H71" s="69"/>
      <c r="I71" s="115">
        <f t="shared" ref="I71:I75" si="19">I72</f>
        <v>87.609000000000009</v>
      </c>
      <c r="J71" s="115">
        <f t="shared" ref="J71:K75" si="20">J72</f>
        <v>85.649000000000001</v>
      </c>
      <c r="K71" s="115">
        <f t="shared" ref="K71:K134" si="21">J71/I71*100</f>
        <v>97.762786928283617</v>
      </c>
    </row>
    <row r="72" spans="1:11" ht="47.25">
      <c r="A72" s="75" t="s">
        <v>148</v>
      </c>
      <c r="B72" s="109" t="s">
        <v>25</v>
      </c>
      <c r="C72" s="109" t="s">
        <v>27</v>
      </c>
      <c r="D72" s="109" t="s">
        <v>45</v>
      </c>
      <c r="E72" s="7"/>
      <c r="F72" s="7"/>
      <c r="G72" s="7"/>
      <c r="H72" s="69"/>
      <c r="I72" s="52">
        <f t="shared" si="19"/>
        <v>87.609000000000009</v>
      </c>
      <c r="J72" s="52">
        <f t="shared" si="20"/>
        <v>85.649000000000001</v>
      </c>
      <c r="K72" s="52">
        <f t="shared" si="21"/>
        <v>97.762786928283617</v>
      </c>
    </row>
    <row r="73" spans="1:11" ht="47.25">
      <c r="A73" s="128" t="s">
        <v>149</v>
      </c>
      <c r="B73" s="109" t="s">
        <v>25</v>
      </c>
      <c r="C73" s="109" t="s">
        <v>27</v>
      </c>
      <c r="D73" s="109" t="s">
        <v>45</v>
      </c>
      <c r="E73" s="7" t="s">
        <v>20</v>
      </c>
      <c r="F73" s="7"/>
      <c r="G73" s="7"/>
      <c r="H73" s="69"/>
      <c r="I73" s="52">
        <f>I74+I77+I80</f>
        <v>87.609000000000009</v>
      </c>
      <c r="J73" s="52">
        <f>J74+J77+J80</f>
        <v>85.649000000000001</v>
      </c>
      <c r="K73" s="52">
        <f t="shared" si="21"/>
        <v>97.762786928283617</v>
      </c>
    </row>
    <row r="74" spans="1:11">
      <c r="A74" s="76" t="s">
        <v>195</v>
      </c>
      <c r="B74" s="109" t="s">
        <v>25</v>
      </c>
      <c r="C74" s="109" t="s">
        <v>27</v>
      </c>
      <c r="D74" s="109" t="s">
        <v>45</v>
      </c>
      <c r="E74" s="7" t="s">
        <v>20</v>
      </c>
      <c r="F74" s="7" t="s">
        <v>33</v>
      </c>
      <c r="G74" s="7" t="s">
        <v>196</v>
      </c>
      <c r="H74" s="69"/>
      <c r="I74" s="52">
        <f t="shared" si="19"/>
        <v>50</v>
      </c>
      <c r="J74" s="52">
        <f t="shared" si="20"/>
        <v>48.04</v>
      </c>
      <c r="K74" s="52">
        <f t="shared" si="21"/>
        <v>96.08</v>
      </c>
    </row>
    <row r="75" spans="1:11" ht="31.5">
      <c r="A75" s="76" t="s">
        <v>95</v>
      </c>
      <c r="B75" s="109" t="s">
        <v>25</v>
      </c>
      <c r="C75" s="109" t="s">
        <v>27</v>
      </c>
      <c r="D75" s="109" t="s">
        <v>45</v>
      </c>
      <c r="E75" s="7" t="s">
        <v>20</v>
      </c>
      <c r="F75" s="7" t="s">
        <v>33</v>
      </c>
      <c r="G75" s="7" t="s">
        <v>196</v>
      </c>
      <c r="H75" s="69" t="s">
        <v>97</v>
      </c>
      <c r="I75" s="52">
        <f t="shared" si="19"/>
        <v>50</v>
      </c>
      <c r="J75" s="52">
        <f t="shared" si="20"/>
        <v>48.04</v>
      </c>
      <c r="K75" s="52">
        <f t="shared" si="21"/>
        <v>96.08</v>
      </c>
    </row>
    <row r="76" spans="1:11" ht="31.5">
      <c r="A76" s="76" t="s">
        <v>96</v>
      </c>
      <c r="B76" s="109" t="s">
        <v>25</v>
      </c>
      <c r="C76" s="109" t="s">
        <v>27</v>
      </c>
      <c r="D76" s="109" t="s">
        <v>45</v>
      </c>
      <c r="E76" s="7" t="s">
        <v>20</v>
      </c>
      <c r="F76" s="7" t="s">
        <v>33</v>
      </c>
      <c r="G76" s="7" t="s">
        <v>196</v>
      </c>
      <c r="H76" s="69" t="s">
        <v>98</v>
      </c>
      <c r="I76" s="52">
        <f>'Прил 2'!J77</f>
        <v>50</v>
      </c>
      <c r="J76" s="52">
        <f>'Прил 2'!K77</f>
        <v>48.04</v>
      </c>
      <c r="K76" s="52">
        <f t="shared" si="21"/>
        <v>96.08</v>
      </c>
    </row>
    <row r="77" spans="1:11" ht="31.5">
      <c r="A77" s="76" t="s">
        <v>150</v>
      </c>
      <c r="B77" s="109" t="s">
        <v>25</v>
      </c>
      <c r="C77" s="109" t="s">
        <v>27</v>
      </c>
      <c r="D77" s="109" t="s">
        <v>45</v>
      </c>
      <c r="E77" s="7" t="s">
        <v>20</v>
      </c>
      <c r="F77" s="7" t="s">
        <v>33</v>
      </c>
      <c r="G77" s="7" t="s">
        <v>43</v>
      </c>
      <c r="H77" s="69"/>
      <c r="I77" s="52">
        <f>I78</f>
        <v>0.372</v>
      </c>
      <c r="J77" s="52">
        <f t="shared" ref="J77:K78" si="22">J78</f>
        <v>0.372</v>
      </c>
      <c r="K77" s="52">
        <f t="shared" si="21"/>
        <v>100</v>
      </c>
    </row>
    <row r="78" spans="1:11" ht="31.5">
      <c r="A78" s="76" t="s">
        <v>95</v>
      </c>
      <c r="B78" s="109" t="s">
        <v>25</v>
      </c>
      <c r="C78" s="109" t="s">
        <v>27</v>
      </c>
      <c r="D78" s="109" t="s">
        <v>45</v>
      </c>
      <c r="E78" s="7" t="s">
        <v>20</v>
      </c>
      <c r="F78" s="7" t="s">
        <v>33</v>
      </c>
      <c r="G78" s="7" t="s">
        <v>43</v>
      </c>
      <c r="H78" s="69" t="s">
        <v>97</v>
      </c>
      <c r="I78" s="52">
        <f>I79</f>
        <v>0.372</v>
      </c>
      <c r="J78" s="52">
        <f t="shared" si="22"/>
        <v>0.372</v>
      </c>
      <c r="K78" s="52">
        <f t="shared" si="21"/>
        <v>100</v>
      </c>
    </row>
    <row r="79" spans="1:11" ht="31.5">
      <c r="A79" s="76" t="s">
        <v>96</v>
      </c>
      <c r="B79" s="109" t="s">
        <v>25</v>
      </c>
      <c r="C79" s="109" t="s">
        <v>27</v>
      </c>
      <c r="D79" s="109" t="s">
        <v>45</v>
      </c>
      <c r="E79" s="7" t="s">
        <v>20</v>
      </c>
      <c r="F79" s="7" t="s">
        <v>33</v>
      </c>
      <c r="G79" s="7" t="s">
        <v>43</v>
      </c>
      <c r="H79" s="69" t="s">
        <v>98</v>
      </c>
      <c r="I79" s="52">
        <f>'Прил 2'!J80</f>
        <v>0.372</v>
      </c>
      <c r="J79" s="52">
        <f>'Прил 2'!K80</f>
        <v>0.372</v>
      </c>
      <c r="K79" s="52">
        <f t="shared" si="21"/>
        <v>100</v>
      </c>
    </row>
    <row r="80" spans="1:11">
      <c r="A80" s="76" t="s">
        <v>208</v>
      </c>
      <c r="B80" s="109" t="s">
        <v>25</v>
      </c>
      <c r="C80" s="109" t="s">
        <v>27</v>
      </c>
      <c r="D80" s="109" t="s">
        <v>45</v>
      </c>
      <c r="E80" s="7" t="s">
        <v>20</v>
      </c>
      <c r="F80" s="7" t="s">
        <v>33</v>
      </c>
      <c r="G80" s="7" t="s">
        <v>209</v>
      </c>
      <c r="H80" s="69"/>
      <c r="I80" s="52">
        <f>I81</f>
        <v>37.237000000000002</v>
      </c>
      <c r="J80" s="52">
        <f t="shared" ref="J80:K81" si="23">J81</f>
        <v>37.237000000000002</v>
      </c>
      <c r="K80" s="52">
        <f t="shared" si="21"/>
        <v>100</v>
      </c>
    </row>
    <row r="81" spans="1:12" ht="31.5">
      <c r="A81" s="76" t="s">
        <v>95</v>
      </c>
      <c r="B81" s="109" t="s">
        <v>25</v>
      </c>
      <c r="C81" s="109" t="s">
        <v>27</v>
      </c>
      <c r="D81" s="109" t="s">
        <v>45</v>
      </c>
      <c r="E81" s="7" t="s">
        <v>20</v>
      </c>
      <c r="F81" s="7" t="s">
        <v>33</v>
      </c>
      <c r="G81" s="7" t="s">
        <v>209</v>
      </c>
      <c r="H81" s="69" t="s">
        <v>97</v>
      </c>
      <c r="I81" s="52">
        <f>I82</f>
        <v>37.237000000000002</v>
      </c>
      <c r="J81" s="52">
        <f t="shared" si="23"/>
        <v>37.237000000000002</v>
      </c>
      <c r="K81" s="52">
        <f t="shared" si="21"/>
        <v>100</v>
      </c>
    </row>
    <row r="82" spans="1:12" ht="31.5">
      <c r="A82" s="76" t="s">
        <v>96</v>
      </c>
      <c r="B82" s="109" t="s">
        <v>25</v>
      </c>
      <c r="C82" s="109" t="s">
        <v>27</v>
      </c>
      <c r="D82" s="109" t="s">
        <v>45</v>
      </c>
      <c r="E82" s="7" t="s">
        <v>20</v>
      </c>
      <c r="F82" s="7" t="s">
        <v>33</v>
      </c>
      <c r="G82" s="7" t="s">
        <v>209</v>
      </c>
      <c r="H82" s="69" t="s">
        <v>98</v>
      </c>
      <c r="I82" s="52">
        <f>'Прил 2'!J83</f>
        <v>37.237000000000002</v>
      </c>
      <c r="J82" s="52">
        <f>'Прил 2'!K83</f>
        <v>37.237000000000002</v>
      </c>
      <c r="K82" s="52">
        <f t="shared" si="21"/>
        <v>100</v>
      </c>
    </row>
    <row r="83" spans="1:12" ht="31.5">
      <c r="A83" s="119" t="s">
        <v>211</v>
      </c>
      <c r="B83" s="130" t="s">
        <v>25</v>
      </c>
      <c r="C83" s="130" t="s">
        <v>202</v>
      </c>
      <c r="D83" s="118"/>
      <c r="E83" s="7"/>
      <c r="F83" s="7"/>
      <c r="G83" s="7"/>
      <c r="H83" s="69"/>
      <c r="I83" s="115">
        <f>I84</f>
        <v>0.5</v>
      </c>
      <c r="J83" s="115">
        <f t="shared" ref="J83:K86" si="24">J84</f>
        <v>0</v>
      </c>
      <c r="K83" s="52">
        <f t="shared" si="21"/>
        <v>0</v>
      </c>
    </row>
    <row r="84" spans="1:12" ht="44.25" customHeight="1">
      <c r="A84" s="76" t="s">
        <v>210</v>
      </c>
      <c r="B84" s="220" t="s">
        <v>25</v>
      </c>
      <c r="C84" s="220" t="s">
        <v>202</v>
      </c>
      <c r="D84" s="7" t="s">
        <v>212</v>
      </c>
      <c r="E84" s="7"/>
      <c r="F84" s="7"/>
      <c r="G84" s="7"/>
      <c r="H84" s="69"/>
      <c r="I84" s="52">
        <f>I85</f>
        <v>0.5</v>
      </c>
      <c r="J84" s="52">
        <f t="shared" si="24"/>
        <v>0</v>
      </c>
      <c r="K84" s="52">
        <f t="shared" si="21"/>
        <v>0</v>
      </c>
    </row>
    <row r="85" spans="1:12" ht="31.5">
      <c r="A85" s="76" t="s">
        <v>213</v>
      </c>
      <c r="B85" s="109" t="s">
        <v>25</v>
      </c>
      <c r="C85" s="109" t="s">
        <v>202</v>
      </c>
      <c r="D85" s="7" t="s">
        <v>212</v>
      </c>
      <c r="E85" s="7" t="s">
        <v>31</v>
      </c>
      <c r="F85" s="7" t="s">
        <v>33</v>
      </c>
      <c r="G85" s="7" t="s">
        <v>214</v>
      </c>
      <c r="H85" s="69"/>
      <c r="I85" s="52">
        <f>I86</f>
        <v>0.5</v>
      </c>
      <c r="J85" s="52">
        <f t="shared" si="24"/>
        <v>0</v>
      </c>
      <c r="K85" s="52">
        <f t="shared" si="21"/>
        <v>0</v>
      </c>
    </row>
    <row r="86" spans="1:12" ht="31.5">
      <c r="A86" s="76" t="s">
        <v>95</v>
      </c>
      <c r="B86" s="109" t="s">
        <v>25</v>
      </c>
      <c r="C86" s="109" t="s">
        <v>202</v>
      </c>
      <c r="D86" s="7" t="s">
        <v>212</v>
      </c>
      <c r="E86" s="7" t="s">
        <v>31</v>
      </c>
      <c r="F86" s="7" t="s">
        <v>33</v>
      </c>
      <c r="G86" s="7" t="s">
        <v>214</v>
      </c>
      <c r="H86" s="69" t="s">
        <v>97</v>
      </c>
      <c r="I86" s="52">
        <f>I87</f>
        <v>0.5</v>
      </c>
      <c r="J86" s="52">
        <f t="shared" si="24"/>
        <v>0</v>
      </c>
      <c r="K86" s="52">
        <f t="shared" si="21"/>
        <v>0</v>
      </c>
    </row>
    <row r="87" spans="1:12" ht="31.5">
      <c r="A87" s="76" t="s">
        <v>96</v>
      </c>
      <c r="B87" s="109" t="s">
        <v>25</v>
      </c>
      <c r="C87" s="109" t="s">
        <v>202</v>
      </c>
      <c r="D87" s="7" t="s">
        <v>212</v>
      </c>
      <c r="E87" s="7" t="s">
        <v>31</v>
      </c>
      <c r="F87" s="7" t="s">
        <v>33</v>
      </c>
      <c r="G87" s="7" t="s">
        <v>214</v>
      </c>
      <c r="H87" s="69" t="s">
        <v>98</v>
      </c>
      <c r="I87" s="52">
        <f>'Прил 2'!J88</f>
        <v>0.5</v>
      </c>
      <c r="J87" s="52">
        <f>'Прил 2'!K88</f>
        <v>0</v>
      </c>
      <c r="K87" s="52">
        <f t="shared" si="21"/>
        <v>0</v>
      </c>
    </row>
    <row r="88" spans="1:12">
      <c r="A88" s="123" t="s">
        <v>50</v>
      </c>
      <c r="B88" s="130" t="s">
        <v>14</v>
      </c>
      <c r="C88" s="130"/>
      <c r="D88" s="118"/>
      <c r="E88" s="118"/>
      <c r="F88" s="118"/>
      <c r="G88" s="118"/>
      <c r="H88" s="118"/>
      <c r="I88" s="115">
        <f>I89+I98</f>
        <v>990.2</v>
      </c>
      <c r="J88" s="115">
        <f>J89+J98</f>
        <v>988.12</v>
      </c>
      <c r="K88" s="115">
        <f t="shared" si="21"/>
        <v>99.789941425974547</v>
      </c>
    </row>
    <row r="89" spans="1:12">
      <c r="A89" s="123" t="s">
        <v>51</v>
      </c>
      <c r="B89" s="118" t="s">
        <v>14</v>
      </c>
      <c r="C89" s="118" t="s">
        <v>26</v>
      </c>
      <c r="D89" s="135"/>
      <c r="E89" s="135"/>
      <c r="F89" s="135"/>
      <c r="G89" s="135"/>
      <c r="H89" s="118"/>
      <c r="I89" s="115">
        <f>I90+I94</f>
        <v>632.20000000000005</v>
      </c>
      <c r="J89" s="115">
        <f t="shared" ref="J89:K89" si="25">J90+J94</f>
        <v>630.12</v>
      </c>
      <c r="K89" s="115">
        <f t="shared" si="21"/>
        <v>99.670990192976902</v>
      </c>
    </row>
    <row r="90" spans="1:12" ht="47.25">
      <c r="A90" s="75" t="s">
        <v>155</v>
      </c>
      <c r="B90" s="70" t="s">
        <v>14</v>
      </c>
      <c r="C90" s="70" t="s">
        <v>26</v>
      </c>
      <c r="D90" s="70" t="s">
        <v>28</v>
      </c>
      <c r="E90" s="70"/>
      <c r="F90" s="70"/>
      <c r="G90" s="70"/>
      <c r="H90" s="7"/>
      <c r="I90" s="52">
        <f>I91</f>
        <v>558.5</v>
      </c>
      <c r="J90" s="52">
        <f>J91</f>
        <v>556.41999999999996</v>
      </c>
      <c r="K90" s="52">
        <f t="shared" si="21"/>
        <v>99.627573858549681</v>
      </c>
      <c r="L90" s="154"/>
    </row>
    <row r="91" spans="1:12" ht="183" customHeight="1">
      <c r="A91" s="171" t="s">
        <v>159</v>
      </c>
      <c r="B91" s="70" t="s">
        <v>14</v>
      </c>
      <c r="C91" s="70" t="s">
        <v>26</v>
      </c>
      <c r="D91" s="70" t="s">
        <v>28</v>
      </c>
      <c r="E91" s="70" t="s">
        <v>31</v>
      </c>
      <c r="F91" s="70" t="s">
        <v>33</v>
      </c>
      <c r="G91" s="70" t="s">
        <v>52</v>
      </c>
      <c r="H91" s="7"/>
      <c r="I91" s="52">
        <f t="shared" ref="I91:K92" si="26">I92</f>
        <v>558.5</v>
      </c>
      <c r="J91" s="52">
        <f t="shared" si="26"/>
        <v>556.41999999999996</v>
      </c>
      <c r="K91" s="52">
        <f t="shared" si="21"/>
        <v>99.627573858549681</v>
      </c>
      <c r="L91" s="154"/>
    </row>
    <row r="92" spans="1:12" ht="31.5">
      <c r="A92" s="76" t="s">
        <v>95</v>
      </c>
      <c r="B92" s="70" t="s">
        <v>14</v>
      </c>
      <c r="C92" s="70" t="s">
        <v>26</v>
      </c>
      <c r="D92" s="70" t="s">
        <v>28</v>
      </c>
      <c r="E92" s="70" t="s">
        <v>31</v>
      </c>
      <c r="F92" s="70" t="s">
        <v>33</v>
      </c>
      <c r="G92" s="70" t="s">
        <v>52</v>
      </c>
      <c r="H92" s="7" t="s">
        <v>97</v>
      </c>
      <c r="I92" s="52">
        <f t="shared" si="26"/>
        <v>558.5</v>
      </c>
      <c r="J92" s="52">
        <f t="shared" si="26"/>
        <v>556.41999999999996</v>
      </c>
      <c r="K92" s="52">
        <f t="shared" si="21"/>
        <v>99.627573858549681</v>
      </c>
    </row>
    <row r="93" spans="1:12" ht="31.5">
      <c r="A93" s="76" t="s">
        <v>96</v>
      </c>
      <c r="B93" s="70" t="s">
        <v>14</v>
      </c>
      <c r="C93" s="70" t="s">
        <v>26</v>
      </c>
      <c r="D93" s="70" t="s">
        <v>28</v>
      </c>
      <c r="E93" s="70" t="s">
        <v>31</v>
      </c>
      <c r="F93" s="70" t="s">
        <v>33</v>
      </c>
      <c r="G93" s="70" t="s">
        <v>52</v>
      </c>
      <c r="H93" s="7" t="s">
        <v>98</v>
      </c>
      <c r="I93" s="52">
        <f>'Прил 2'!J94</f>
        <v>558.5</v>
      </c>
      <c r="J93" s="52">
        <f>'Прил 2'!K94</f>
        <v>556.41999999999996</v>
      </c>
      <c r="K93" s="52">
        <f t="shared" si="21"/>
        <v>99.627573858549681</v>
      </c>
    </row>
    <row r="94" spans="1:12" ht="78.75">
      <c r="A94" s="92" t="s">
        <v>203</v>
      </c>
      <c r="B94" s="7" t="s">
        <v>14</v>
      </c>
      <c r="C94" s="7" t="s">
        <v>26</v>
      </c>
      <c r="D94" s="7" t="s">
        <v>202</v>
      </c>
      <c r="E94" s="7"/>
      <c r="F94" s="7"/>
      <c r="G94" s="7"/>
      <c r="H94" s="7"/>
      <c r="I94" s="52">
        <f>I95</f>
        <v>73.699999999999989</v>
      </c>
      <c r="J94" s="52">
        <f t="shared" ref="J94:K96" si="27">J95</f>
        <v>73.7</v>
      </c>
      <c r="K94" s="52">
        <f t="shared" si="21"/>
        <v>100.00000000000003</v>
      </c>
    </row>
    <row r="95" spans="1:12" ht="173.25">
      <c r="A95" s="201" t="s">
        <v>159</v>
      </c>
      <c r="B95" s="70" t="s">
        <v>14</v>
      </c>
      <c r="C95" s="70" t="s">
        <v>26</v>
      </c>
      <c r="D95" s="70" t="s">
        <v>202</v>
      </c>
      <c r="E95" s="70" t="s">
        <v>31</v>
      </c>
      <c r="F95" s="70" t="s">
        <v>13</v>
      </c>
      <c r="G95" s="70" t="s">
        <v>52</v>
      </c>
      <c r="H95" s="7"/>
      <c r="I95" s="52">
        <f>I96</f>
        <v>73.699999999999989</v>
      </c>
      <c r="J95" s="52">
        <f t="shared" si="27"/>
        <v>73.7</v>
      </c>
      <c r="K95" s="52">
        <f t="shared" si="21"/>
        <v>100.00000000000003</v>
      </c>
    </row>
    <row r="96" spans="1:12" ht="31.5">
      <c r="A96" s="76" t="s">
        <v>95</v>
      </c>
      <c r="B96" s="70" t="s">
        <v>14</v>
      </c>
      <c r="C96" s="70" t="s">
        <v>26</v>
      </c>
      <c r="D96" s="70" t="s">
        <v>202</v>
      </c>
      <c r="E96" s="70" t="s">
        <v>31</v>
      </c>
      <c r="F96" s="70" t="s">
        <v>13</v>
      </c>
      <c r="G96" s="70" t="s">
        <v>52</v>
      </c>
      <c r="H96" s="7" t="s">
        <v>97</v>
      </c>
      <c r="I96" s="52">
        <f>I97</f>
        <v>73.699999999999989</v>
      </c>
      <c r="J96" s="52">
        <f t="shared" si="27"/>
        <v>73.7</v>
      </c>
      <c r="K96" s="52">
        <f t="shared" si="21"/>
        <v>100.00000000000003</v>
      </c>
    </row>
    <row r="97" spans="1:12" ht="31.5">
      <c r="A97" s="76" t="s">
        <v>96</v>
      </c>
      <c r="B97" s="70" t="s">
        <v>14</v>
      </c>
      <c r="C97" s="70" t="s">
        <v>26</v>
      </c>
      <c r="D97" s="70" t="s">
        <v>202</v>
      </c>
      <c r="E97" s="70" t="s">
        <v>31</v>
      </c>
      <c r="F97" s="70" t="s">
        <v>13</v>
      </c>
      <c r="G97" s="70" t="s">
        <v>52</v>
      </c>
      <c r="H97" s="7" t="s">
        <v>98</v>
      </c>
      <c r="I97" s="52">
        <f>'Прил 2'!J98</f>
        <v>73.699999999999989</v>
      </c>
      <c r="J97" s="52">
        <f>'Прил 2'!K98</f>
        <v>73.7</v>
      </c>
      <c r="K97" s="52">
        <f t="shared" si="21"/>
        <v>100.00000000000003</v>
      </c>
    </row>
    <row r="98" spans="1:12">
      <c r="A98" s="195" t="s">
        <v>191</v>
      </c>
      <c r="B98" s="90" t="s">
        <v>14</v>
      </c>
      <c r="C98" s="90" t="s">
        <v>129</v>
      </c>
      <c r="D98" s="90"/>
      <c r="E98" s="90"/>
      <c r="F98" s="90"/>
      <c r="G98" s="90"/>
      <c r="H98" s="118"/>
      <c r="I98" s="115">
        <f>I99</f>
        <v>358</v>
      </c>
      <c r="J98" s="115">
        <f t="shared" ref="J98:K102" si="28">J99</f>
        <v>358</v>
      </c>
      <c r="K98" s="115">
        <f t="shared" si="21"/>
        <v>100</v>
      </c>
    </row>
    <row r="99" spans="1:12" ht="47.25">
      <c r="A99" s="75" t="s">
        <v>148</v>
      </c>
      <c r="B99" s="70" t="s">
        <v>14</v>
      </c>
      <c r="C99" s="70" t="s">
        <v>129</v>
      </c>
      <c r="D99" s="70" t="s">
        <v>45</v>
      </c>
      <c r="E99" s="70"/>
      <c r="F99" s="70"/>
      <c r="G99" s="70"/>
      <c r="H99" s="7"/>
      <c r="I99" s="52">
        <f>I101</f>
        <v>358</v>
      </c>
      <c r="J99" s="52">
        <f>J101</f>
        <v>358</v>
      </c>
      <c r="K99" s="52">
        <f t="shared" si="21"/>
        <v>100</v>
      </c>
    </row>
    <row r="100" spans="1:12" ht="47.25">
      <c r="A100" s="128" t="s">
        <v>149</v>
      </c>
      <c r="B100" s="70" t="s">
        <v>14</v>
      </c>
      <c r="C100" s="70" t="s">
        <v>129</v>
      </c>
      <c r="D100" s="70" t="s">
        <v>45</v>
      </c>
      <c r="E100" s="70" t="s">
        <v>20</v>
      </c>
      <c r="F100" s="70"/>
      <c r="G100" s="70"/>
      <c r="H100" s="7"/>
      <c r="I100" s="52">
        <f>I101</f>
        <v>358</v>
      </c>
      <c r="J100" s="52">
        <f>J101</f>
        <v>358</v>
      </c>
      <c r="K100" s="52">
        <f t="shared" si="21"/>
        <v>100</v>
      </c>
    </row>
    <row r="101" spans="1:12" ht="94.5">
      <c r="A101" s="128" t="s">
        <v>198</v>
      </c>
      <c r="B101" s="70" t="s">
        <v>14</v>
      </c>
      <c r="C101" s="70" t="s">
        <v>129</v>
      </c>
      <c r="D101" s="70" t="s">
        <v>45</v>
      </c>
      <c r="E101" s="70" t="s">
        <v>20</v>
      </c>
      <c r="F101" s="70" t="s">
        <v>33</v>
      </c>
      <c r="G101" s="70" t="s">
        <v>192</v>
      </c>
      <c r="H101" s="7"/>
      <c r="I101" s="52">
        <f>I102</f>
        <v>358</v>
      </c>
      <c r="J101" s="52">
        <f t="shared" si="28"/>
        <v>358</v>
      </c>
      <c r="K101" s="52">
        <f t="shared" si="21"/>
        <v>100</v>
      </c>
    </row>
    <row r="102" spans="1:12" ht="31.5">
      <c r="A102" s="76" t="s">
        <v>95</v>
      </c>
      <c r="B102" s="70" t="s">
        <v>14</v>
      </c>
      <c r="C102" s="70" t="s">
        <v>129</v>
      </c>
      <c r="D102" s="70" t="s">
        <v>45</v>
      </c>
      <c r="E102" s="70" t="s">
        <v>20</v>
      </c>
      <c r="F102" s="70" t="s">
        <v>33</v>
      </c>
      <c r="G102" s="70" t="s">
        <v>192</v>
      </c>
      <c r="H102" s="7" t="s">
        <v>97</v>
      </c>
      <c r="I102" s="52">
        <f>I103</f>
        <v>358</v>
      </c>
      <c r="J102" s="52">
        <f t="shared" si="28"/>
        <v>358</v>
      </c>
      <c r="K102" s="52">
        <f t="shared" si="21"/>
        <v>100</v>
      </c>
    </row>
    <row r="103" spans="1:12" ht="31.5">
      <c r="A103" s="76" t="s">
        <v>96</v>
      </c>
      <c r="B103" s="70" t="s">
        <v>14</v>
      </c>
      <c r="C103" s="70" t="s">
        <v>129</v>
      </c>
      <c r="D103" s="70" t="s">
        <v>45</v>
      </c>
      <c r="E103" s="70" t="s">
        <v>20</v>
      </c>
      <c r="F103" s="70" t="s">
        <v>33</v>
      </c>
      <c r="G103" s="70" t="s">
        <v>192</v>
      </c>
      <c r="H103" s="7" t="s">
        <v>98</v>
      </c>
      <c r="I103" s="52">
        <f>'Прил 2'!J104</f>
        <v>358</v>
      </c>
      <c r="J103" s="52">
        <f>'Прил 2'!K104</f>
        <v>358</v>
      </c>
      <c r="K103" s="52">
        <f t="shared" si="21"/>
        <v>100</v>
      </c>
    </row>
    <row r="104" spans="1:12">
      <c r="A104" s="123" t="s">
        <v>17</v>
      </c>
      <c r="B104" s="118" t="s">
        <v>16</v>
      </c>
      <c r="C104" s="118"/>
      <c r="D104" s="118"/>
      <c r="E104" s="118"/>
      <c r="F104" s="118"/>
      <c r="G104" s="51"/>
      <c r="H104" s="51"/>
      <c r="I104" s="115">
        <f>I105+I116</f>
        <v>332.52699999999999</v>
      </c>
      <c r="J104" s="115">
        <f>J105+J116</f>
        <v>322.01600000000002</v>
      </c>
      <c r="K104" s="115">
        <f t="shared" si="21"/>
        <v>96.839053670829742</v>
      </c>
    </row>
    <row r="105" spans="1:12">
      <c r="A105" s="123" t="s">
        <v>53</v>
      </c>
      <c r="B105" s="118" t="s">
        <v>16</v>
      </c>
      <c r="C105" s="118" t="s">
        <v>24</v>
      </c>
      <c r="D105" s="118"/>
      <c r="E105" s="118"/>
      <c r="F105" s="118"/>
      <c r="G105" s="114"/>
      <c r="H105" s="114"/>
      <c r="I105" s="115">
        <f>I106+I111</f>
        <v>69.5</v>
      </c>
      <c r="J105" s="115">
        <f t="shared" ref="J105:K105" si="29">J106+J111</f>
        <v>69.5</v>
      </c>
      <c r="K105" s="115">
        <f t="shared" si="21"/>
        <v>100</v>
      </c>
    </row>
    <row r="106" spans="1:12" ht="63">
      <c r="A106" s="192" t="s">
        <v>188</v>
      </c>
      <c r="B106" s="7" t="s">
        <v>16</v>
      </c>
      <c r="C106" s="7" t="s">
        <v>24</v>
      </c>
      <c r="D106" s="7" t="s">
        <v>129</v>
      </c>
      <c r="E106" s="7"/>
      <c r="F106" s="7"/>
      <c r="G106" s="51"/>
      <c r="H106" s="51"/>
      <c r="I106" s="52">
        <f>I107</f>
        <v>39.5</v>
      </c>
      <c r="J106" s="52">
        <f t="shared" ref="J106:K107" si="30">J107</f>
        <v>39.5</v>
      </c>
      <c r="K106" s="52">
        <f t="shared" si="21"/>
        <v>100</v>
      </c>
      <c r="L106" s="152"/>
    </row>
    <row r="107" spans="1:12" ht="31.5">
      <c r="A107" s="75" t="s">
        <v>183</v>
      </c>
      <c r="B107" s="7" t="s">
        <v>16</v>
      </c>
      <c r="C107" s="7" t="s">
        <v>24</v>
      </c>
      <c r="D107" s="7" t="s">
        <v>129</v>
      </c>
      <c r="E107" s="7" t="s">
        <v>31</v>
      </c>
      <c r="F107" s="7" t="s">
        <v>13</v>
      </c>
      <c r="G107" s="51"/>
      <c r="H107" s="51"/>
      <c r="I107" s="52">
        <f>I108</f>
        <v>39.5</v>
      </c>
      <c r="J107" s="52">
        <f t="shared" si="30"/>
        <v>39.5</v>
      </c>
      <c r="K107" s="52">
        <f t="shared" si="21"/>
        <v>100</v>
      </c>
      <c r="L107" s="152"/>
    </row>
    <row r="108" spans="1:12" ht="34.5" customHeight="1">
      <c r="A108" s="92" t="s">
        <v>185</v>
      </c>
      <c r="B108" s="7" t="s">
        <v>16</v>
      </c>
      <c r="C108" s="7" t="s">
        <v>24</v>
      </c>
      <c r="D108" s="7" t="s">
        <v>129</v>
      </c>
      <c r="E108" s="7" t="s">
        <v>31</v>
      </c>
      <c r="F108" s="7" t="s">
        <v>13</v>
      </c>
      <c r="G108" s="7" t="s">
        <v>184</v>
      </c>
      <c r="H108" s="69"/>
      <c r="I108" s="52">
        <f>I109</f>
        <v>39.5</v>
      </c>
      <c r="J108" s="52">
        <f t="shared" ref="J108:K109" si="31">J109</f>
        <v>39.5</v>
      </c>
      <c r="K108" s="52">
        <f t="shared" si="21"/>
        <v>100</v>
      </c>
      <c r="L108" s="154"/>
    </row>
    <row r="109" spans="1:12" ht="31.5">
      <c r="A109" s="76" t="s">
        <v>95</v>
      </c>
      <c r="B109" s="7" t="s">
        <v>16</v>
      </c>
      <c r="C109" s="7" t="s">
        <v>24</v>
      </c>
      <c r="D109" s="7" t="s">
        <v>129</v>
      </c>
      <c r="E109" s="7" t="s">
        <v>31</v>
      </c>
      <c r="F109" s="7" t="s">
        <v>13</v>
      </c>
      <c r="G109" s="7" t="s">
        <v>184</v>
      </c>
      <c r="H109" s="69" t="s">
        <v>97</v>
      </c>
      <c r="I109" s="52">
        <f>I110</f>
        <v>39.5</v>
      </c>
      <c r="J109" s="52">
        <f t="shared" si="31"/>
        <v>39.5</v>
      </c>
      <c r="K109" s="52">
        <f t="shared" si="21"/>
        <v>100</v>
      </c>
    </row>
    <row r="110" spans="1:12" ht="31.5">
      <c r="A110" s="76" t="s">
        <v>96</v>
      </c>
      <c r="B110" s="7" t="s">
        <v>16</v>
      </c>
      <c r="C110" s="7" t="s">
        <v>24</v>
      </c>
      <c r="D110" s="7" t="s">
        <v>129</v>
      </c>
      <c r="E110" s="7" t="s">
        <v>31</v>
      </c>
      <c r="F110" s="7" t="s">
        <v>13</v>
      </c>
      <c r="G110" s="7" t="s">
        <v>184</v>
      </c>
      <c r="H110" s="69" t="s">
        <v>98</v>
      </c>
      <c r="I110" s="52">
        <f>'Прил 2'!J111</f>
        <v>39.5</v>
      </c>
      <c r="J110" s="52">
        <f>'Прил 2'!K111</f>
        <v>39.5</v>
      </c>
      <c r="K110" s="52">
        <f t="shared" si="21"/>
        <v>100</v>
      </c>
    </row>
    <row r="111" spans="1:12" ht="47.25">
      <c r="A111" s="94" t="s">
        <v>148</v>
      </c>
      <c r="B111" s="7" t="s">
        <v>16</v>
      </c>
      <c r="C111" s="7" t="s">
        <v>24</v>
      </c>
      <c r="D111" s="7" t="s">
        <v>45</v>
      </c>
      <c r="E111" s="118"/>
      <c r="F111" s="118"/>
      <c r="G111" s="114"/>
      <c r="H111" s="114"/>
      <c r="I111" s="52">
        <f>I112</f>
        <v>30</v>
      </c>
      <c r="J111" s="52">
        <f t="shared" ref="J111:K114" si="32">J112</f>
        <v>30</v>
      </c>
      <c r="K111" s="52">
        <f t="shared" si="21"/>
        <v>100</v>
      </c>
    </row>
    <row r="112" spans="1:12" ht="47.25">
      <c r="A112" s="94" t="s">
        <v>149</v>
      </c>
      <c r="B112" s="7" t="s">
        <v>16</v>
      </c>
      <c r="C112" s="7" t="s">
        <v>24</v>
      </c>
      <c r="D112" s="7" t="s">
        <v>45</v>
      </c>
      <c r="E112" s="7" t="s">
        <v>20</v>
      </c>
      <c r="F112" s="7"/>
      <c r="G112" s="51"/>
      <c r="H112" s="51"/>
      <c r="I112" s="52">
        <f>I113</f>
        <v>30</v>
      </c>
      <c r="J112" s="52">
        <f t="shared" si="32"/>
        <v>30</v>
      </c>
      <c r="K112" s="52">
        <f t="shared" si="21"/>
        <v>100</v>
      </c>
    </row>
    <row r="113" spans="1:12" ht="78.75">
      <c r="A113" s="92" t="s">
        <v>189</v>
      </c>
      <c r="B113" s="7" t="s">
        <v>16</v>
      </c>
      <c r="C113" s="7" t="s">
        <v>24</v>
      </c>
      <c r="D113" s="7">
        <v>89</v>
      </c>
      <c r="E113" s="7">
        <v>1</v>
      </c>
      <c r="F113" s="7" t="s">
        <v>33</v>
      </c>
      <c r="G113" s="7" t="s">
        <v>190</v>
      </c>
      <c r="H113" s="69"/>
      <c r="I113" s="52">
        <f>I114</f>
        <v>30</v>
      </c>
      <c r="J113" s="52">
        <f t="shared" si="32"/>
        <v>30</v>
      </c>
      <c r="K113" s="52">
        <f t="shared" si="21"/>
        <v>100</v>
      </c>
    </row>
    <row r="114" spans="1:12" ht="31.5">
      <c r="A114" s="76" t="s">
        <v>95</v>
      </c>
      <c r="B114" s="7" t="s">
        <v>16</v>
      </c>
      <c r="C114" s="7" t="s">
        <v>24</v>
      </c>
      <c r="D114" s="7">
        <v>89</v>
      </c>
      <c r="E114" s="7">
        <v>1</v>
      </c>
      <c r="F114" s="7" t="s">
        <v>33</v>
      </c>
      <c r="G114" s="7" t="s">
        <v>190</v>
      </c>
      <c r="H114" s="69" t="s">
        <v>97</v>
      </c>
      <c r="I114" s="52">
        <f>I115</f>
        <v>30</v>
      </c>
      <c r="J114" s="52">
        <f t="shared" si="32"/>
        <v>30</v>
      </c>
      <c r="K114" s="52">
        <f t="shared" si="21"/>
        <v>100</v>
      </c>
    </row>
    <row r="115" spans="1:12" ht="31.5">
      <c r="A115" s="76" t="s">
        <v>96</v>
      </c>
      <c r="B115" s="7" t="s">
        <v>16</v>
      </c>
      <c r="C115" s="7" t="s">
        <v>24</v>
      </c>
      <c r="D115" s="7">
        <v>89</v>
      </c>
      <c r="E115" s="7">
        <v>1</v>
      </c>
      <c r="F115" s="7" t="s">
        <v>33</v>
      </c>
      <c r="G115" s="7" t="s">
        <v>190</v>
      </c>
      <c r="H115" s="69" t="s">
        <v>98</v>
      </c>
      <c r="I115" s="52">
        <f>'Прил 2'!J116</f>
        <v>30</v>
      </c>
      <c r="J115" s="52">
        <f>'Прил 2'!K116</f>
        <v>30</v>
      </c>
      <c r="K115" s="52">
        <f t="shared" si="21"/>
        <v>100</v>
      </c>
    </row>
    <row r="116" spans="1:12">
      <c r="A116" s="123" t="s">
        <v>54</v>
      </c>
      <c r="B116" s="118" t="s">
        <v>16</v>
      </c>
      <c r="C116" s="118" t="s">
        <v>25</v>
      </c>
      <c r="D116" s="118"/>
      <c r="E116" s="118"/>
      <c r="F116" s="126"/>
      <c r="G116" s="114"/>
      <c r="H116" s="114"/>
      <c r="I116" s="115">
        <f>I117</f>
        <v>263.02699999999999</v>
      </c>
      <c r="J116" s="115">
        <f t="shared" ref="J116:K116" si="33">J117</f>
        <v>252.51600000000002</v>
      </c>
      <c r="K116" s="115">
        <f t="shared" si="21"/>
        <v>96.003832306189111</v>
      </c>
    </row>
    <row r="117" spans="1:12" ht="47.25">
      <c r="A117" s="94" t="s">
        <v>148</v>
      </c>
      <c r="B117" s="7" t="s">
        <v>16</v>
      </c>
      <c r="C117" s="7" t="s">
        <v>25</v>
      </c>
      <c r="D117" s="7" t="s">
        <v>45</v>
      </c>
      <c r="E117" s="7"/>
      <c r="F117" s="155"/>
      <c r="G117" s="51"/>
      <c r="H117" s="51"/>
      <c r="I117" s="52">
        <f>I118</f>
        <v>263.02699999999999</v>
      </c>
      <c r="J117" s="52">
        <f t="shared" ref="J117:K117" si="34">J118</f>
        <v>252.51600000000002</v>
      </c>
      <c r="K117" s="52">
        <f t="shared" si="21"/>
        <v>96.003832306189111</v>
      </c>
    </row>
    <row r="118" spans="1:12" ht="47.25">
      <c r="A118" s="94" t="s">
        <v>149</v>
      </c>
      <c r="B118" s="7" t="s">
        <v>16</v>
      </c>
      <c r="C118" s="7" t="s">
        <v>25</v>
      </c>
      <c r="D118" s="7" t="s">
        <v>45</v>
      </c>
      <c r="E118" s="100">
        <v>1</v>
      </c>
      <c r="F118" s="155"/>
      <c r="G118" s="51"/>
      <c r="H118" s="51"/>
      <c r="I118" s="52">
        <f>I119+I122</f>
        <v>263.02699999999999</v>
      </c>
      <c r="J118" s="52">
        <f t="shared" ref="J118:K118" si="35">J119+J122</f>
        <v>252.51600000000002</v>
      </c>
      <c r="K118" s="52">
        <f t="shared" si="21"/>
        <v>96.003832306189111</v>
      </c>
    </row>
    <row r="119" spans="1:12">
      <c r="A119" s="76" t="s">
        <v>55</v>
      </c>
      <c r="B119" s="7" t="s">
        <v>16</v>
      </c>
      <c r="C119" s="7" t="s">
        <v>25</v>
      </c>
      <c r="D119" s="7" t="s">
        <v>45</v>
      </c>
      <c r="E119" s="100">
        <v>1</v>
      </c>
      <c r="F119" s="70" t="s">
        <v>33</v>
      </c>
      <c r="G119" s="100">
        <v>43010</v>
      </c>
      <c r="H119" s="51"/>
      <c r="I119" s="52">
        <f>I120</f>
        <v>35</v>
      </c>
      <c r="J119" s="52">
        <f t="shared" ref="J119:K120" si="36">J120</f>
        <v>26.056000000000001</v>
      </c>
      <c r="K119" s="52">
        <f t="shared" si="21"/>
        <v>74.445714285714288</v>
      </c>
    </row>
    <row r="120" spans="1:12" ht="31.5">
      <c r="A120" s="76" t="s">
        <v>95</v>
      </c>
      <c r="B120" s="7" t="s">
        <v>16</v>
      </c>
      <c r="C120" s="7" t="s">
        <v>25</v>
      </c>
      <c r="D120" s="7" t="s">
        <v>45</v>
      </c>
      <c r="E120" s="100">
        <v>1</v>
      </c>
      <c r="F120" s="70" t="s">
        <v>33</v>
      </c>
      <c r="G120" s="100">
        <v>43010</v>
      </c>
      <c r="H120" s="100">
        <v>200</v>
      </c>
      <c r="I120" s="52">
        <f>I121</f>
        <v>35</v>
      </c>
      <c r="J120" s="52">
        <f t="shared" si="36"/>
        <v>26.056000000000001</v>
      </c>
      <c r="K120" s="52">
        <f t="shared" si="21"/>
        <v>74.445714285714288</v>
      </c>
    </row>
    <row r="121" spans="1:12" ht="31.5">
      <c r="A121" s="76" t="s">
        <v>96</v>
      </c>
      <c r="B121" s="7" t="s">
        <v>16</v>
      </c>
      <c r="C121" s="7" t="s">
        <v>25</v>
      </c>
      <c r="D121" s="7" t="s">
        <v>45</v>
      </c>
      <c r="E121" s="100">
        <v>1</v>
      </c>
      <c r="F121" s="70" t="s">
        <v>33</v>
      </c>
      <c r="G121" s="100">
        <v>43010</v>
      </c>
      <c r="H121" s="100">
        <v>240</v>
      </c>
      <c r="I121" s="52">
        <f>'Прил 2'!J122</f>
        <v>35</v>
      </c>
      <c r="J121" s="52">
        <f>'Прил 2'!K122</f>
        <v>26.056000000000001</v>
      </c>
      <c r="K121" s="52">
        <f t="shared" si="21"/>
        <v>74.445714285714288</v>
      </c>
    </row>
    <row r="122" spans="1:12">
      <c r="A122" s="76" t="s">
        <v>127</v>
      </c>
      <c r="B122" s="7" t="s">
        <v>16</v>
      </c>
      <c r="C122" s="7" t="s">
        <v>25</v>
      </c>
      <c r="D122" s="7" t="s">
        <v>45</v>
      </c>
      <c r="E122" s="100">
        <v>1</v>
      </c>
      <c r="F122" s="70" t="s">
        <v>33</v>
      </c>
      <c r="G122" s="100">
        <v>43040</v>
      </c>
      <c r="H122" s="51"/>
      <c r="I122" s="52">
        <f>I123</f>
        <v>228.02699999999999</v>
      </c>
      <c r="J122" s="52">
        <f t="shared" ref="J122:K123" si="37">J123</f>
        <v>226.46</v>
      </c>
      <c r="K122" s="52">
        <f t="shared" si="21"/>
        <v>99.312800677112818</v>
      </c>
    </row>
    <row r="123" spans="1:12" ht="31.5">
      <c r="A123" s="76" t="s">
        <v>95</v>
      </c>
      <c r="B123" s="7" t="s">
        <v>16</v>
      </c>
      <c r="C123" s="7" t="s">
        <v>25</v>
      </c>
      <c r="D123" s="7" t="s">
        <v>45</v>
      </c>
      <c r="E123" s="100">
        <v>1</v>
      </c>
      <c r="F123" s="70" t="s">
        <v>33</v>
      </c>
      <c r="G123" s="100">
        <v>43040</v>
      </c>
      <c r="H123" s="100">
        <v>200</v>
      </c>
      <c r="I123" s="52">
        <f>I124</f>
        <v>228.02699999999999</v>
      </c>
      <c r="J123" s="52">
        <f t="shared" si="37"/>
        <v>226.46</v>
      </c>
      <c r="K123" s="52">
        <f t="shared" si="21"/>
        <v>99.312800677112818</v>
      </c>
    </row>
    <row r="124" spans="1:12" ht="31.5">
      <c r="A124" s="76" t="s">
        <v>96</v>
      </c>
      <c r="B124" s="7" t="s">
        <v>16</v>
      </c>
      <c r="C124" s="7" t="s">
        <v>25</v>
      </c>
      <c r="D124" s="7" t="s">
        <v>45</v>
      </c>
      <c r="E124" s="100">
        <v>1</v>
      </c>
      <c r="F124" s="70" t="s">
        <v>33</v>
      </c>
      <c r="G124" s="100">
        <v>43040</v>
      </c>
      <c r="H124" s="100">
        <v>240</v>
      </c>
      <c r="I124" s="52">
        <f>'Прил 2'!J125</f>
        <v>228.02699999999999</v>
      </c>
      <c r="J124" s="52">
        <f>'Прил 2'!K125</f>
        <v>226.46</v>
      </c>
      <c r="K124" s="52">
        <f t="shared" si="21"/>
        <v>99.312800677112818</v>
      </c>
    </row>
    <row r="125" spans="1:12">
      <c r="A125" s="123" t="s">
        <v>56</v>
      </c>
      <c r="B125" s="118" t="s">
        <v>27</v>
      </c>
      <c r="C125" s="118"/>
      <c r="D125" s="120"/>
      <c r="E125" s="118"/>
      <c r="F125" s="118"/>
      <c r="G125" s="118"/>
      <c r="H125" s="131"/>
      <c r="I125" s="115">
        <f t="shared" ref="I125:K130" si="38">I126</f>
        <v>298.05</v>
      </c>
      <c r="J125" s="115">
        <f t="shared" si="38"/>
        <v>298.04000000000002</v>
      </c>
      <c r="K125" s="115">
        <f t="shared" si="21"/>
        <v>99.996644858245261</v>
      </c>
    </row>
    <row r="126" spans="1:12">
      <c r="A126" s="137" t="s">
        <v>23</v>
      </c>
      <c r="B126" s="118" t="s">
        <v>27</v>
      </c>
      <c r="C126" s="118" t="s">
        <v>13</v>
      </c>
      <c r="D126" s="131"/>
      <c r="E126" s="118"/>
      <c r="F126" s="118"/>
      <c r="G126" s="118"/>
      <c r="H126" s="131"/>
      <c r="I126" s="115">
        <f>I127</f>
        <v>298.05</v>
      </c>
      <c r="J126" s="115">
        <f t="shared" si="38"/>
        <v>298.04000000000002</v>
      </c>
      <c r="K126" s="115">
        <f t="shared" si="21"/>
        <v>99.996644858245261</v>
      </c>
    </row>
    <row r="127" spans="1:12" ht="47.25">
      <c r="A127" s="94" t="s">
        <v>148</v>
      </c>
      <c r="B127" s="7" t="s">
        <v>27</v>
      </c>
      <c r="C127" s="7" t="s">
        <v>13</v>
      </c>
      <c r="D127" s="7">
        <v>89</v>
      </c>
      <c r="E127" s="7"/>
      <c r="F127" s="7"/>
      <c r="G127" s="7"/>
      <c r="H127" s="69"/>
      <c r="I127" s="52">
        <f>I128</f>
        <v>298.05</v>
      </c>
      <c r="J127" s="52">
        <f t="shared" si="38"/>
        <v>298.04000000000002</v>
      </c>
      <c r="K127" s="52">
        <f t="shared" si="21"/>
        <v>99.996644858245261</v>
      </c>
      <c r="L127" s="152"/>
    </row>
    <row r="128" spans="1:12" ht="47.25">
      <c r="A128" s="94" t="s">
        <v>149</v>
      </c>
      <c r="B128" s="7" t="s">
        <v>27</v>
      </c>
      <c r="C128" s="7" t="s">
        <v>13</v>
      </c>
      <c r="D128" s="7">
        <v>89</v>
      </c>
      <c r="E128" s="7">
        <v>1</v>
      </c>
      <c r="F128" s="7"/>
      <c r="G128" s="7"/>
      <c r="H128" s="69"/>
      <c r="I128" s="52">
        <f>I129</f>
        <v>298.05</v>
      </c>
      <c r="J128" s="52">
        <f t="shared" si="38"/>
        <v>298.04000000000002</v>
      </c>
      <c r="K128" s="52">
        <f t="shared" si="21"/>
        <v>99.996644858245261</v>
      </c>
      <c r="L128" s="152"/>
    </row>
    <row r="129" spans="1:11">
      <c r="A129" s="94" t="s">
        <v>90</v>
      </c>
      <c r="B129" s="138" t="s">
        <v>27</v>
      </c>
      <c r="C129" s="138" t="s">
        <v>13</v>
      </c>
      <c r="D129" s="98">
        <v>89</v>
      </c>
      <c r="E129" s="70">
        <v>1</v>
      </c>
      <c r="F129" s="70" t="s">
        <v>33</v>
      </c>
      <c r="G129" s="70" t="s">
        <v>58</v>
      </c>
      <c r="H129" s="98"/>
      <c r="I129" s="52">
        <f t="shared" si="38"/>
        <v>298.05</v>
      </c>
      <c r="J129" s="52">
        <f t="shared" si="38"/>
        <v>298.04000000000002</v>
      </c>
      <c r="K129" s="52">
        <f t="shared" si="21"/>
        <v>99.996644858245261</v>
      </c>
    </row>
    <row r="130" spans="1:11">
      <c r="A130" s="94" t="s">
        <v>91</v>
      </c>
      <c r="B130" s="138" t="s">
        <v>27</v>
      </c>
      <c r="C130" s="138" t="s">
        <v>13</v>
      </c>
      <c r="D130" s="98">
        <v>89</v>
      </c>
      <c r="E130" s="70">
        <v>1</v>
      </c>
      <c r="F130" s="70" t="s">
        <v>33</v>
      </c>
      <c r="G130" s="70" t="s">
        <v>58</v>
      </c>
      <c r="H130" s="98" t="s">
        <v>93</v>
      </c>
      <c r="I130" s="52">
        <f t="shared" si="38"/>
        <v>298.05</v>
      </c>
      <c r="J130" s="52">
        <f t="shared" si="38"/>
        <v>298.04000000000002</v>
      </c>
      <c r="K130" s="52">
        <f t="shared" si="21"/>
        <v>99.996644858245261</v>
      </c>
    </row>
    <row r="131" spans="1:11">
      <c r="A131" s="94" t="s">
        <v>92</v>
      </c>
      <c r="B131" s="138" t="s">
        <v>27</v>
      </c>
      <c r="C131" s="138" t="s">
        <v>13</v>
      </c>
      <c r="D131" s="98">
        <v>89</v>
      </c>
      <c r="E131" s="70">
        <v>1</v>
      </c>
      <c r="F131" s="70" t="s">
        <v>33</v>
      </c>
      <c r="G131" s="70" t="s">
        <v>58</v>
      </c>
      <c r="H131" s="98" t="s">
        <v>94</v>
      </c>
      <c r="I131" s="52">
        <f>'Прил 2'!J132</f>
        <v>298.05</v>
      </c>
      <c r="J131" s="52">
        <f>'Прил 2'!K132</f>
        <v>298.04000000000002</v>
      </c>
      <c r="K131" s="52">
        <f t="shared" si="21"/>
        <v>99.996644858245261</v>
      </c>
    </row>
    <row r="132" spans="1:11">
      <c r="A132" s="119" t="s">
        <v>15</v>
      </c>
      <c r="B132" s="140" t="s">
        <v>28</v>
      </c>
      <c r="C132" s="140"/>
      <c r="D132" s="129"/>
      <c r="E132" s="90"/>
      <c r="F132" s="90"/>
      <c r="G132" s="90"/>
      <c r="H132" s="129"/>
      <c r="I132" s="115">
        <f t="shared" ref="I132:K137" si="39">I133</f>
        <v>3.3</v>
      </c>
      <c r="J132" s="115">
        <f t="shared" si="39"/>
        <v>3.3</v>
      </c>
      <c r="K132" s="115">
        <f t="shared" si="21"/>
        <v>100</v>
      </c>
    </row>
    <row r="133" spans="1:11" ht="31.5">
      <c r="A133" s="119" t="s">
        <v>59</v>
      </c>
      <c r="B133" s="90">
        <v>13</v>
      </c>
      <c r="C133" s="90" t="s">
        <v>13</v>
      </c>
      <c r="D133" s="127"/>
      <c r="E133" s="90"/>
      <c r="F133" s="90"/>
      <c r="G133" s="90"/>
      <c r="H133" s="129"/>
      <c r="I133" s="115">
        <f t="shared" si="39"/>
        <v>3.3</v>
      </c>
      <c r="J133" s="115">
        <f t="shared" si="39"/>
        <v>3.3</v>
      </c>
      <c r="K133" s="115">
        <f t="shared" si="21"/>
        <v>100</v>
      </c>
    </row>
    <row r="134" spans="1:11" ht="47.25">
      <c r="A134" s="94" t="s">
        <v>148</v>
      </c>
      <c r="B134" s="70" t="s">
        <v>28</v>
      </c>
      <c r="C134" s="70" t="s">
        <v>13</v>
      </c>
      <c r="D134" s="7">
        <v>89</v>
      </c>
      <c r="E134" s="7">
        <v>0</v>
      </c>
      <c r="F134" s="70"/>
      <c r="G134" s="70"/>
      <c r="H134" s="98"/>
      <c r="I134" s="52">
        <f t="shared" si="39"/>
        <v>3.3</v>
      </c>
      <c r="J134" s="52">
        <f t="shared" si="39"/>
        <v>3.3</v>
      </c>
      <c r="K134" s="52">
        <f t="shared" si="21"/>
        <v>100</v>
      </c>
    </row>
    <row r="135" spans="1:11" ht="47.25">
      <c r="A135" s="94" t="s">
        <v>149</v>
      </c>
      <c r="B135" s="70" t="s">
        <v>28</v>
      </c>
      <c r="C135" s="70" t="s">
        <v>13</v>
      </c>
      <c r="D135" s="7">
        <v>89</v>
      </c>
      <c r="E135" s="7">
        <v>1</v>
      </c>
      <c r="F135" s="70"/>
      <c r="G135" s="70"/>
      <c r="H135" s="98"/>
      <c r="I135" s="52">
        <f t="shared" si="39"/>
        <v>3.3</v>
      </c>
      <c r="J135" s="52">
        <f t="shared" si="39"/>
        <v>3.3</v>
      </c>
      <c r="K135" s="52">
        <f t="shared" ref="K135:K137" si="40">J135/I135*100</f>
        <v>100</v>
      </c>
    </row>
    <row r="136" spans="1:11">
      <c r="A136" s="76" t="s">
        <v>60</v>
      </c>
      <c r="B136" s="70">
        <v>13</v>
      </c>
      <c r="C136" s="70" t="s">
        <v>13</v>
      </c>
      <c r="D136" s="72">
        <v>89</v>
      </c>
      <c r="E136" s="70">
        <v>1</v>
      </c>
      <c r="F136" s="70" t="s">
        <v>33</v>
      </c>
      <c r="G136" s="70">
        <v>41240</v>
      </c>
      <c r="H136" s="98"/>
      <c r="I136" s="52">
        <f t="shared" si="39"/>
        <v>3.3</v>
      </c>
      <c r="J136" s="52">
        <f t="shared" si="39"/>
        <v>3.3</v>
      </c>
      <c r="K136" s="52">
        <f t="shared" si="40"/>
        <v>100</v>
      </c>
    </row>
    <row r="137" spans="1:11">
      <c r="A137" s="76" t="s">
        <v>88</v>
      </c>
      <c r="B137" s="70">
        <v>13</v>
      </c>
      <c r="C137" s="70" t="s">
        <v>13</v>
      </c>
      <c r="D137" s="72">
        <v>89</v>
      </c>
      <c r="E137" s="70">
        <v>1</v>
      </c>
      <c r="F137" s="70" t="s">
        <v>33</v>
      </c>
      <c r="G137" s="70" t="s">
        <v>65</v>
      </c>
      <c r="H137" s="98" t="s">
        <v>89</v>
      </c>
      <c r="I137" s="52">
        <f t="shared" si="39"/>
        <v>3.3</v>
      </c>
      <c r="J137" s="52">
        <f t="shared" si="39"/>
        <v>3.3</v>
      </c>
      <c r="K137" s="52">
        <f t="shared" si="40"/>
        <v>100</v>
      </c>
    </row>
    <row r="138" spans="1:11">
      <c r="A138" s="99" t="s">
        <v>61</v>
      </c>
      <c r="B138" s="70">
        <v>13</v>
      </c>
      <c r="C138" s="70" t="s">
        <v>13</v>
      </c>
      <c r="D138" s="72">
        <v>89</v>
      </c>
      <c r="E138" s="70">
        <v>1</v>
      </c>
      <c r="F138" s="70" t="s">
        <v>33</v>
      </c>
      <c r="G138" s="70">
        <v>41240</v>
      </c>
      <c r="H138" s="98">
        <v>730</v>
      </c>
      <c r="I138" s="52">
        <f>'Прил 2'!J139</f>
        <v>3.3</v>
      </c>
      <c r="J138" s="52">
        <f>'Прил 2'!K139</f>
        <v>3.3</v>
      </c>
      <c r="K138" s="52">
        <f>J138/I138*100</f>
        <v>100</v>
      </c>
    </row>
  </sheetData>
  <autoFilter ref="A6:K13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3">
    <cfRule type="expression" dxfId="40" priority="47" stopIfTrue="1">
      <formula>$F43=""</formula>
    </cfRule>
    <cfRule type="expression" dxfId="39" priority="48" stopIfTrue="1">
      <formula>#REF!&lt;&gt;""</formula>
    </cfRule>
    <cfRule type="expression" dxfId="38" priority="49" stopIfTrue="1">
      <formula>AND($G43="",$F43&lt;&gt;"")</formula>
    </cfRule>
  </conditionalFormatting>
  <conditionalFormatting sqref="B68">
    <cfRule type="expression" dxfId="37" priority="44" stopIfTrue="1">
      <formula>$F68=""</formula>
    </cfRule>
    <cfRule type="expression" dxfId="36" priority="46" stopIfTrue="1">
      <formula>AND($G68="",$F68&lt;&gt;"")</formula>
    </cfRule>
  </conditionalFormatting>
  <conditionalFormatting sqref="A41">
    <cfRule type="expression" dxfId="35" priority="41" stopIfTrue="1">
      <formula>$F41=""</formula>
    </cfRule>
    <cfRule type="expression" dxfId="34" priority="42" stopIfTrue="1">
      <formula>#REF!&lt;&gt;""</formula>
    </cfRule>
    <cfRule type="expression" dxfId="33" priority="43" stopIfTrue="1">
      <formula>AND($G41="",$F41&lt;&gt;"")</formula>
    </cfRule>
  </conditionalFormatting>
  <conditionalFormatting sqref="A119 A122">
    <cfRule type="expression" dxfId="32" priority="35" stopIfTrue="1">
      <formula>$F119=""</formula>
    </cfRule>
    <cfRule type="expression" dxfId="31" priority="37" stopIfTrue="1">
      <formula>AND($G119="",$F119&lt;&gt;"")</formula>
    </cfRule>
  </conditionalFormatting>
  <conditionalFormatting sqref="A122">
    <cfRule type="expression" dxfId="30" priority="32" stopIfTrue="1">
      <formula>$F122=""</formula>
    </cfRule>
    <cfRule type="expression" dxfId="29" priority="34" stopIfTrue="1">
      <formula>AND($G122="",$F122&lt;&gt;"")</formula>
    </cfRule>
  </conditionalFormatting>
  <conditionalFormatting sqref="A41">
    <cfRule type="expression" dxfId="28" priority="29" stopIfTrue="1">
      <formula>$F41=""</formula>
    </cfRule>
    <cfRule type="expression" dxfId="27" priority="30" stopIfTrue="1">
      <formula>#REF!&lt;&gt;""</formula>
    </cfRule>
    <cfRule type="expression" dxfId="26" priority="31" stopIfTrue="1">
      <formula>AND($G41="",$F41&lt;&gt;"")</formula>
    </cfRule>
  </conditionalFormatting>
  <conditionalFormatting sqref="A38">
    <cfRule type="expression" dxfId="25" priority="26" stopIfTrue="1">
      <formula>$F38=""</formula>
    </cfRule>
    <cfRule type="expression" dxfId="24" priority="27" stopIfTrue="1">
      <formula>#REF!&lt;&gt;""</formula>
    </cfRule>
    <cfRule type="expression" dxfId="23" priority="28" stopIfTrue="1">
      <formula>AND($G38="",$F38&lt;&gt;"")</formula>
    </cfRule>
  </conditionalFormatting>
  <conditionalFormatting sqref="F41 E116:E117">
    <cfRule type="expression" dxfId="22" priority="24" stopIfTrue="1">
      <formula>$C41=""</formula>
    </cfRule>
    <cfRule type="expression" dxfId="21" priority="25" stopIfTrue="1">
      <formula>$D41&lt;&gt;""</formula>
    </cfRule>
  </conditionalFormatting>
  <conditionalFormatting sqref="E41">
    <cfRule type="expression" dxfId="20" priority="22" stopIfTrue="1">
      <formula>$C41=""</formula>
    </cfRule>
    <cfRule type="expression" dxfId="19" priority="23" stopIfTrue="1">
      <formula>$D41&lt;&gt;""</formula>
    </cfRule>
  </conditionalFormatting>
  <conditionalFormatting sqref="F116:F118">
    <cfRule type="expression" dxfId="18" priority="15" stopIfTrue="1">
      <formula>$C116=""</formula>
    </cfRule>
    <cfRule type="expression" dxfId="17" priority="16" stopIfTrue="1">
      <formula>$D116&lt;&gt;""</formula>
    </cfRule>
  </conditionalFormatting>
  <conditionalFormatting sqref="F116:F118">
    <cfRule type="expression" dxfId="16" priority="11" stopIfTrue="1">
      <formula>$C116=""</formula>
    </cfRule>
    <cfRule type="expression" dxfId="15" priority="12" stopIfTrue="1">
      <formula>$D116&lt;&gt;""</formula>
    </cfRule>
  </conditionalFormatting>
  <conditionalFormatting sqref="F41">
    <cfRule type="expression" dxfId="14" priority="9" stopIfTrue="1">
      <formula>$C41=""</formula>
    </cfRule>
    <cfRule type="expression" dxfId="13" priority="10" stopIfTrue="1">
      <formula>$D41&lt;&gt;""</formula>
    </cfRule>
  </conditionalFormatting>
  <conditionalFormatting sqref="E41">
    <cfRule type="expression" dxfId="12" priority="7" stopIfTrue="1">
      <formula>$C41=""</formula>
    </cfRule>
    <cfRule type="expression" dxfId="11" priority="8" stopIfTrue="1">
      <formula>$D41&lt;&gt;""</formula>
    </cfRule>
  </conditionalFormatting>
  <conditionalFormatting sqref="A47">
    <cfRule type="expression" dxfId="10" priority="4" stopIfTrue="1">
      <formula>$F47=""</formula>
    </cfRule>
    <cfRule type="expression" dxfId="9" priority="5" stopIfTrue="1">
      <formula>$H47&lt;&gt;""</formula>
    </cfRule>
    <cfRule type="expression" dxfId="8" priority="6" stopIfTrue="1">
      <formula>AND($G47="",$F47&lt;&gt;"")</formula>
    </cfRule>
  </conditionalFormatting>
  <conditionalFormatting sqref="B47">
    <cfRule type="expression" dxfId="7" priority="1" stopIfTrue="1">
      <formula>$F47=""</formula>
    </cfRule>
    <cfRule type="expression" dxfId="6" priority="2" stopIfTrue="1">
      <formula>#REF!&lt;&gt;""</formula>
    </cfRule>
    <cfRule type="expression" dxfId="5" priority="3" stopIfTrue="1">
      <formula>AND($G47="",$F47&lt;&gt;"")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B68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A119 A122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82"/>
  <sheetViews>
    <sheetView view="pageBreakPreview" zoomScaleNormal="100" zoomScaleSheetLayoutView="100" workbookViewId="0">
      <selection activeCell="J83" sqref="J83:K83"/>
    </sheetView>
  </sheetViews>
  <sheetFormatPr defaultColWidth="9.140625" defaultRowHeight="15"/>
  <cols>
    <col min="1" max="1" width="54.85546875" style="66" customWidth="1"/>
    <col min="2" max="8" width="9.140625" style="31"/>
    <col min="9" max="9" width="9.140625" style="31" customWidth="1"/>
    <col min="10" max="10" width="12" style="31" customWidth="1"/>
    <col min="11" max="11" width="13" style="31" customWidth="1"/>
    <col min="12" max="12" width="14" style="31" customWidth="1"/>
    <col min="13" max="53" width="9.140625" style="1"/>
    <col min="54" max="16384" width="9.140625" style="31"/>
  </cols>
  <sheetData>
    <row r="1" spans="1:53" ht="130.5" customHeight="1">
      <c r="A1" s="77"/>
      <c r="B1" s="78"/>
      <c r="C1" s="79"/>
      <c r="D1" s="79"/>
      <c r="E1" s="79"/>
      <c r="F1" s="79"/>
      <c r="G1" s="79"/>
      <c r="H1" s="79"/>
      <c r="I1" s="173"/>
      <c r="J1" s="230" t="s">
        <v>231</v>
      </c>
      <c r="K1" s="230"/>
      <c r="L1" s="230"/>
    </row>
    <row r="2" spans="1:53" ht="96" customHeight="1">
      <c r="A2" s="244" t="s">
        <v>232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2"/>
      <c r="N2" s="242"/>
      <c r="O2" s="242"/>
      <c r="P2" s="242"/>
      <c r="Q2" s="242"/>
      <c r="R2" s="242"/>
      <c r="S2" s="242"/>
      <c r="T2" s="242"/>
    </row>
    <row r="3" spans="1:53" ht="15.75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47"/>
      <c r="L3" s="106" t="s">
        <v>172</v>
      </c>
    </row>
    <row r="4" spans="1:53" ht="15.75">
      <c r="A4" s="238" t="s">
        <v>9</v>
      </c>
      <c r="B4" s="238" t="s">
        <v>169</v>
      </c>
      <c r="C4" s="238"/>
      <c r="D4" s="238"/>
      <c r="E4" s="238"/>
      <c r="F4" s="238" t="s">
        <v>11</v>
      </c>
      <c r="G4" s="238" t="s">
        <v>10</v>
      </c>
      <c r="H4" s="238" t="s">
        <v>168</v>
      </c>
      <c r="I4" s="238" t="s">
        <v>18</v>
      </c>
      <c r="J4" s="238" t="s">
        <v>62</v>
      </c>
      <c r="K4" s="238"/>
      <c r="L4" s="238"/>
    </row>
    <row r="5" spans="1:53" ht="35.25" customHeight="1">
      <c r="A5" s="238" t="s">
        <v>171</v>
      </c>
      <c r="B5" s="238" t="s">
        <v>171</v>
      </c>
      <c r="C5" s="238"/>
      <c r="D5" s="238"/>
      <c r="E5" s="238"/>
      <c r="F5" s="238" t="s">
        <v>171</v>
      </c>
      <c r="G5" s="238" t="s">
        <v>171</v>
      </c>
      <c r="H5" s="238" t="s">
        <v>171</v>
      </c>
      <c r="I5" s="238" t="s">
        <v>171</v>
      </c>
      <c r="J5" s="145" t="s">
        <v>224</v>
      </c>
      <c r="K5" s="145" t="s">
        <v>225</v>
      </c>
      <c r="L5" s="145" t="s">
        <v>226</v>
      </c>
    </row>
    <row r="6" spans="1:53" s="53" customFormat="1" ht="15.75">
      <c r="A6" s="81">
        <v>1</v>
      </c>
      <c r="B6" s="82">
        <v>2</v>
      </c>
      <c r="C6" s="82">
        <v>3</v>
      </c>
      <c r="D6" s="82">
        <v>4</v>
      </c>
      <c r="E6" s="83">
        <v>5</v>
      </c>
      <c r="F6" s="82">
        <v>6</v>
      </c>
      <c r="G6" s="84">
        <v>7</v>
      </c>
      <c r="H6" s="82">
        <v>8</v>
      </c>
      <c r="I6" s="82">
        <v>9</v>
      </c>
      <c r="J6" s="85" t="s">
        <v>27</v>
      </c>
      <c r="K6" s="85" t="s">
        <v>42</v>
      </c>
      <c r="L6" s="86" t="s">
        <v>129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55" customFormat="1" ht="19.899999999999999" customHeight="1">
      <c r="A7" s="87" t="s">
        <v>19</v>
      </c>
      <c r="B7" s="88"/>
      <c r="C7" s="88"/>
      <c r="D7" s="88"/>
      <c r="E7" s="89"/>
      <c r="F7" s="90"/>
      <c r="G7" s="91"/>
      <c r="H7" s="88"/>
      <c r="I7" s="88"/>
      <c r="J7" s="170">
        <f>J51+J99+J22+J30+J8+J15+J37+J44</f>
        <v>3418.4459999999999</v>
      </c>
      <c r="K7" s="170">
        <f>K51+K99+K22+K30+K8+K15+K37+K44</f>
        <v>3351.4340000000002</v>
      </c>
      <c r="L7" s="249">
        <f>K7/J7*100</f>
        <v>98.039694059815503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</row>
    <row r="8" spans="1:53" s="55" customFormat="1" ht="67.5" customHeight="1">
      <c r="A8" s="76" t="s">
        <v>197</v>
      </c>
      <c r="B8" s="7" t="s">
        <v>194</v>
      </c>
      <c r="C8" s="7"/>
      <c r="D8" s="7"/>
      <c r="E8" s="7"/>
      <c r="F8" s="7"/>
      <c r="G8" s="90"/>
      <c r="H8" s="90"/>
      <c r="I8" s="88"/>
      <c r="J8" s="198">
        <f t="shared" ref="J8:J13" si="0">J9</f>
        <v>0.5</v>
      </c>
      <c r="K8" s="198">
        <f t="shared" ref="K8:L13" si="1">K9</f>
        <v>0</v>
      </c>
      <c r="L8" s="198">
        <f t="shared" ref="L8:L71" si="2">K8/J8*100</f>
        <v>0</v>
      </c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</row>
    <row r="9" spans="1:53" s="55" customFormat="1" ht="23.25" customHeight="1">
      <c r="A9" s="76" t="s">
        <v>195</v>
      </c>
      <c r="B9" s="7" t="s">
        <v>194</v>
      </c>
      <c r="C9" s="7" t="s">
        <v>31</v>
      </c>
      <c r="D9" s="7" t="s">
        <v>33</v>
      </c>
      <c r="E9" s="7" t="s">
        <v>196</v>
      </c>
      <c r="F9" s="7"/>
      <c r="G9" s="90"/>
      <c r="H9" s="90"/>
      <c r="I9" s="88"/>
      <c r="J9" s="198">
        <f t="shared" si="0"/>
        <v>0.5</v>
      </c>
      <c r="K9" s="198">
        <f t="shared" si="1"/>
        <v>0</v>
      </c>
      <c r="L9" s="198">
        <f t="shared" si="2"/>
        <v>0</v>
      </c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55" customFormat="1" ht="34.5" customHeight="1">
      <c r="A10" s="76" t="s">
        <v>95</v>
      </c>
      <c r="B10" s="7" t="s">
        <v>194</v>
      </c>
      <c r="C10" s="7" t="s">
        <v>31</v>
      </c>
      <c r="D10" s="7" t="s">
        <v>33</v>
      </c>
      <c r="E10" s="7" t="s">
        <v>196</v>
      </c>
      <c r="F10" s="7" t="s">
        <v>97</v>
      </c>
      <c r="G10" s="90"/>
      <c r="H10" s="90"/>
      <c r="I10" s="88"/>
      <c r="J10" s="198">
        <f t="shared" si="0"/>
        <v>0.5</v>
      </c>
      <c r="K10" s="198">
        <f t="shared" si="1"/>
        <v>0</v>
      </c>
      <c r="L10" s="198">
        <f t="shared" si="2"/>
        <v>0</v>
      </c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</row>
    <row r="11" spans="1:53" s="55" customFormat="1" ht="39.75" customHeight="1">
      <c r="A11" s="76" t="s">
        <v>96</v>
      </c>
      <c r="B11" s="7" t="s">
        <v>194</v>
      </c>
      <c r="C11" s="7" t="s">
        <v>31</v>
      </c>
      <c r="D11" s="7" t="s">
        <v>33</v>
      </c>
      <c r="E11" s="7" t="s">
        <v>196</v>
      </c>
      <c r="F11" s="7" t="s">
        <v>98</v>
      </c>
      <c r="G11" s="90"/>
      <c r="H11" s="90"/>
      <c r="I11" s="88"/>
      <c r="J11" s="198">
        <f t="shared" si="0"/>
        <v>0.5</v>
      </c>
      <c r="K11" s="198">
        <f t="shared" si="1"/>
        <v>0</v>
      </c>
      <c r="L11" s="198">
        <f t="shared" si="2"/>
        <v>0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</row>
    <row r="12" spans="1:53" s="55" customFormat="1" ht="19.899999999999999" customHeight="1">
      <c r="A12" s="93" t="s">
        <v>12</v>
      </c>
      <c r="B12" s="7" t="s">
        <v>194</v>
      </c>
      <c r="C12" s="7" t="s">
        <v>31</v>
      </c>
      <c r="D12" s="7" t="s">
        <v>33</v>
      </c>
      <c r="E12" s="7" t="s">
        <v>196</v>
      </c>
      <c r="F12" s="7" t="s">
        <v>98</v>
      </c>
      <c r="G12" s="70" t="s">
        <v>13</v>
      </c>
      <c r="H12" s="90"/>
      <c r="I12" s="88"/>
      <c r="J12" s="198">
        <f t="shared" si="0"/>
        <v>0.5</v>
      </c>
      <c r="K12" s="198">
        <f t="shared" si="1"/>
        <v>0</v>
      </c>
      <c r="L12" s="198">
        <f t="shared" si="2"/>
        <v>0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</row>
    <row r="13" spans="1:53" s="55" customFormat="1" ht="19.899999999999999" customHeight="1">
      <c r="A13" s="93" t="s">
        <v>193</v>
      </c>
      <c r="B13" s="7" t="s">
        <v>194</v>
      </c>
      <c r="C13" s="7" t="s">
        <v>31</v>
      </c>
      <c r="D13" s="7" t="s">
        <v>33</v>
      </c>
      <c r="E13" s="7" t="s">
        <v>196</v>
      </c>
      <c r="F13" s="7" t="s">
        <v>98</v>
      </c>
      <c r="G13" s="70" t="s">
        <v>13</v>
      </c>
      <c r="H13" s="70" t="s">
        <v>28</v>
      </c>
      <c r="I13" s="88"/>
      <c r="J13" s="198">
        <f t="shared" si="0"/>
        <v>0.5</v>
      </c>
      <c r="K13" s="198">
        <f t="shared" si="1"/>
        <v>0</v>
      </c>
      <c r="L13" s="198">
        <f t="shared" si="2"/>
        <v>0</v>
      </c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</row>
    <row r="14" spans="1:53" s="55" customFormat="1" ht="48" customHeight="1">
      <c r="A14" s="250" t="s">
        <v>145</v>
      </c>
      <c r="B14" s="211" t="s">
        <v>194</v>
      </c>
      <c r="C14" s="211" t="s">
        <v>31</v>
      </c>
      <c r="D14" s="211" t="s">
        <v>33</v>
      </c>
      <c r="E14" s="251" t="s">
        <v>196</v>
      </c>
      <c r="F14" s="251" t="s">
        <v>98</v>
      </c>
      <c r="G14" s="252" t="s">
        <v>13</v>
      </c>
      <c r="H14" s="253" t="s">
        <v>129</v>
      </c>
      <c r="I14" s="211" t="s">
        <v>153</v>
      </c>
      <c r="J14" s="212">
        <f>'Прил 2'!J52</f>
        <v>0.5</v>
      </c>
      <c r="K14" s="212">
        <f>'Прил 2'!K52</f>
        <v>0</v>
      </c>
      <c r="L14" s="254">
        <f t="shared" si="2"/>
        <v>0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</row>
    <row r="15" spans="1:53" s="55" customFormat="1" ht="48" customHeight="1">
      <c r="A15" s="76" t="s">
        <v>201</v>
      </c>
      <c r="B15" s="205" t="s">
        <v>42</v>
      </c>
      <c r="C15" s="206"/>
      <c r="D15" s="206"/>
      <c r="E15" s="207"/>
      <c r="F15" s="70"/>
      <c r="G15" s="70"/>
      <c r="H15" s="70"/>
      <c r="I15" s="70"/>
      <c r="J15" s="141">
        <f t="shared" ref="J15:J20" si="3">J16</f>
        <v>2</v>
      </c>
      <c r="K15" s="141">
        <f t="shared" ref="K15:L20" si="4">K16</f>
        <v>0</v>
      </c>
      <c r="L15" s="198">
        <f t="shared" si="2"/>
        <v>0</v>
      </c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</row>
    <row r="16" spans="1:53" s="55" customFormat="1" ht="48" customHeight="1">
      <c r="A16" s="76" t="s">
        <v>199</v>
      </c>
      <c r="B16" s="205" t="s">
        <v>42</v>
      </c>
      <c r="C16" s="206" t="s">
        <v>31</v>
      </c>
      <c r="D16" s="206" t="s">
        <v>33</v>
      </c>
      <c r="E16" s="207" t="s">
        <v>200</v>
      </c>
      <c r="F16" s="70"/>
      <c r="G16" s="70"/>
      <c r="H16" s="70"/>
      <c r="I16" s="70"/>
      <c r="J16" s="141">
        <f t="shared" si="3"/>
        <v>2</v>
      </c>
      <c r="K16" s="141">
        <f t="shared" si="4"/>
        <v>0</v>
      </c>
      <c r="L16" s="198">
        <f t="shared" si="2"/>
        <v>0</v>
      </c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</row>
    <row r="17" spans="1:53" s="55" customFormat="1" ht="48" customHeight="1">
      <c r="A17" s="76" t="s">
        <v>95</v>
      </c>
      <c r="B17" s="205" t="s">
        <v>42</v>
      </c>
      <c r="C17" s="206" t="s">
        <v>31</v>
      </c>
      <c r="D17" s="206" t="s">
        <v>33</v>
      </c>
      <c r="E17" s="207" t="s">
        <v>200</v>
      </c>
      <c r="F17" s="70" t="s">
        <v>97</v>
      </c>
      <c r="G17" s="70"/>
      <c r="H17" s="70"/>
      <c r="I17" s="70"/>
      <c r="J17" s="141">
        <f t="shared" si="3"/>
        <v>2</v>
      </c>
      <c r="K17" s="141">
        <f t="shared" si="4"/>
        <v>0</v>
      </c>
      <c r="L17" s="198">
        <f t="shared" si="2"/>
        <v>0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</row>
    <row r="18" spans="1:53" s="55" customFormat="1" ht="48" customHeight="1">
      <c r="A18" s="76" t="s">
        <v>96</v>
      </c>
      <c r="B18" s="205" t="s">
        <v>42</v>
      </c>
      <c r="C18" s="206" t="s">
        <v>31</v>
      </c>
      <c r="D18" s="206" t="s">
        <v>33</v>
      </c>
      <c r="E18" s="207" t="s">
        <v>200</v>
      </c>
      <c r="F18" s="70" t="s">
        <v>98</v>
      </c>
      <c r="G18" s="70"/>
      <c r="H18" s="70"/>
      <c r="I18" s="70"/>
      <c r="J18" s="141">
        <f t="shared" si="3"/>
        <v>2</v>
      </c>
      <c r="K18" s="141">
        <f t="shared" si="4"/>
        <v>0</v>
      </c>
      <c r="L18" s="198">
        <f t="shared" si="2"/>
        <v>0</v>
      </c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</row>
    <row r="19" spans="1:53" s="55" customFormat="1" ht="48" customHeight="1">
      <c r="A19" s="93" t="s">
        <v>12</v>
      </c>
      <c r="B19" s="205" t="s">
        <v>42</v>
      </c>
      <c r="C19" s="206" t="s">
        <v>31</v>
      </c>
      <c r="D19" s="206" t="s">
        <v>33</v>
      </c>
      <c r="E19" s="207" t="s">
        <v>200</v>
      </c>
      <c r="F19" s="70" t="s">
        <v>98</v>
      </c>
      <c r="G19" s="70" t="s">
        <v>13</v>
      </c>
      <c r="H19" s="70"/>
      <c r="I19" s="70"/>
      <c r="J19" s="141">
        <f t="shared" si="3"/>
        <v>2</v>
      </c>
      <c r="K19" s="141">
        <f t="shared" si="4"/>
        <v>0</v>
      </c>
      <c r="L19" s="198">
        <f t="shared" si="2"/>
        <v>0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</row>
    <row r="20" spans="1:53" s="55" customFormat="1" ht="48" customHeight="1">
      <c r="A20" s="93" t="s">
        <v>193</v>
      </c>
      <c r="B20" s="205" t="s">
        <v>42</v>
      </c>
      <c r="C20" s="206" t="s">
        <v>31</v>
      </c>
      <c r="D20" s="206" t="s">
        <v>33</v>
      </c>
      <c r="E20" s="207" t="s">
        <v>200</v>
      </c>
      <c r="F20" s="70" t="s">
        <v>98</v>
      </c>
      <c r="G20" s="70" t="s">
        <v>13</v>
      </c>
      <c r="H20" s="70" t="s">
        <v>28</v>
      </c>
      <c r="I20" s="70"/>
      <c r="J20" s="141">
        <f t="shared" si="3"/>
        <v>2</v>
      </c>
      <c r="K20" s="141">
        <f t="shared" si="4"/>
        <v>0</v>
      </c>
      <c r="L20" s="198">
        <f t="shared" si="2"/>
        <v>0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</row>
    <row r="21" spans="1:53" s="55" customFormat="1" ht="48" customHeight="1">
      <c r="A21" s="60" t="s">
        <v>145</v>
      </c>
      <c r="B21" s="208" t="s">
        <v>42</v>
      </c>
      <c r="C21" s="209" t="s">
        <v>31</v>
      </c>
      <c r="D21" s="209" t="s">
        <v>33</v>
      </c>
      <c r="E21" s="210" t="s">
        <v>200</v>
      </c>
      <c r="F21" s="211" t="s">
        <v>98</v>
      </c>
      <c r="G21" s="211" t="s">
        <v>13</v>
      </c>
      <c r="H21" s="211" t="s">
        <v>28</v>
      </c>
      <c r="I21" s="4" t="s">
        <v>153</v>
      </c>
      <c r="J21" s="212">
        <f>'Прил 2'!J53</f>
        <v>2</v>
      </c>
      <c r="K21" s="212">
        <f>'Прил 2'!K53</f>
        <v>0</v>
      </c>
      <c r="L21" s="254">
        <f t="shared" si="2"/>
        <v>0</v>
      </c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</row>
    <row r="22" spans="1:53" s="55" customFormat="1" ht="82.5" customHeight="1">
      <c r="A22" s="192" t="s">
        <v>188</v>
      </c>
      <c r="B22" s="3" t="s">
        <v>129</v>
      </c>
      <c r="C22" s="3"/>
      <c r="D22" s="3"/>
      <c r="E22" s="3"/>
      <c r="F22" s="70"/>
      <c r="G22" s="3"/>
      <c r="H22" s="3"/>
      <c r="I22" s="3"/>
      <c r="J22" s="26">
        <f>J23</f>
        <v>39.5</v>
      </c>
      <c r="K22" s="26">
        <f>K23</f>
        <v>39.5</v>
      </c>
      <c r="L22" s="198">
        <f t="shared" si="2"/>
        <v>100</v>
      </c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</row>
    <row r="23" spans="1:53" s="55" customFormat="1" ht="55.5" customHeight="1">
      <c r="A23" s="75" t="s">
        <v>183</v>
      </c>
      <c r="B23" s="3" t="s">
        <v>129</v>
      </c>
      <c r="C23" s="3" t="s">
        <v>31</v>
      </c>
      <c r="D23" s="3" t="s">
        <v>13</v>
      </c>
      <c r="E23" s="3"/>
      <c r="F23" s="70"/>
      <c r="G23" s="3"/>
      <c r="H23" s="3"/>
      <c r="I23" s="3"/>
      <c r="J23" s="26">
        <f>J24</f>
        <v>39.5</v>
      </c>
      <c r="K23" s="26">
        <f>K24</f>
        <v>39.5</v>
      </c>
      <c r="L23" s="198">
        <f t="shared" si="2"/>
        <v>100</v>
      </c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</row>
    <row r="24" spans="1:53" s="55" customFormat="1" ht="36.75" customHeight="1">
      <c r="A24" s="92" t="s">
        <v>185</v>
      </c>
      <c r="B24" s="3" t="s">
        <v>129</v>
      </c>
      <c r="C24" s="3" t="s">
        <v>31</v>
      </c>
      <c r="D24" s="3" t="s">
        <v>13</v>
      </c>
      <c r="E24" s="7" t="s">
        <v>184</v>
      </c>
      <c r="F24" s="70"/>
      <c r="G24" s="3"/>
      <c r="H24" s="3"/>
      <c r="I24" s="3"/>
      <c r="J24" s="26">
        <f t="shared" ref="J24:J28" si="5">J25</f>
        <v>39.5</v>
      </c>
      <c r="K24" s="26">
        <f t="shared" ref="K24:L28" si="6">K25</f>
        <v>39.5</v>
      </c>
      <c r="L24" s="198">
        <f t="shared" si="2"/>
        <v>100</v>
      </c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</row>
    <row r="25" spans="1:53" s="55" customFormat="1" ht="34.5" customHeight="1">
      <c r="A25" s="6" t="s">
        <v>95</v>
      </c>
      <c r="B25" s="3" t="s">
        <v>129</v>
      </c>
      <c r="C25" s="3" t="s">
        <v>31</v>
      </c>
      <c r="D25" s="3" t="s">
        <v>13</v>
      </c>
      <c r="E25" s="7" t="s">
        <v>184</v>
      </c>
      <c r="F25" s="70" t="s">
        <v>97</v>
      </c>
      <c r="G25" s="3"/>
      <c r="H25" s="3"/>
      <c r="I25" s="3"/>
      <c r="J25" s="26">
        <f t="shared" si="5"/>
        <v>39.5</v>
      </c>
      <c r="K25" s="26">
        <f t="shared" si="6"/>
        <v>39.5</v>
      </c>
      <c r="L25" s="198">
        <f t="shared" si="2"/>
        <v>100</v>
      </c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</row>
    <row r="26" spans="1:53" s="55" customFormat="1" ht="19.899999999999999" customHeight="1">
      <c r="A26" s="6" t="s">
        <v>96</v>
      </c>
      <c r="B26" s="3" t="s">
        <v>129</v>
      </c>
      <c r="C26" s="3" t="s">
        <v>31</v>
      </c>
      <c r="D26" s="3" t="s">
        <v>13</v>
      </c>
      <c r="E26" s="7" t="s">
        <v>184</v>
      </c>
      <c r="F26" s="70" t="s">
        <v>98</v>
      </c>
      <c r="G26" s="3"/>
      <c r="H26" s="3"/>
      <c r="I26" s="3"/>
      <c r="J26" s="26">
        <f t="shared" si="5"/>
        <v>39.5</v>
      </c>
      <c r="K26" s="26">
        <f t="shared" si="6"/>
        <v>39.5</v>
      </c>
      <c r="L26" s="198">
        <f t="shared" si="2"/>
        <v>100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</row>
    <row r="27" spans="1:53" s="55" customFormat="1" ht="19.899999999999999" customHeight="1">
      <c r="A27" s="92" t="s">
        <v>17</v>
      </c>
      <c r="B27" s="3" t="s">
        <v>129</v>
      </c>
      <c r="C27" s="3" t="s">
        <v>31</v>
      </c>
      <c r="D27" s="3" t="s">
        <v>13</v>
      </c>
      <c r="E27" s="7" t="s">
        <v>184</v>
      </c>
      <c r="F27" s="70" t="s">
        <v>98</v>
      </c>
      <c r="G27" s="3" t="s">
        <v>16</v>
      </c>
      <c r="H27" s="3"/>
      <c r="I27" s="3"/>
      <c r="J27" s="26">
        <f t="shared" si="5"/>
        <v>39.5</v>
      </c>
      <c r="K27" s="26">
        <f t="shared" si="6"/>
        <v>39.5</v>
      </c>
      <c r="L27" s="198">
        <f t="shared" si="2"/>
        <v>100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</row>
    <row r="28" spans="1:53" s="55" customFormat="1" ht="19.899999999999999" customHeight="1">
      <c r="A28" s="92" t="s">
        <v>53</v>
      </c>
      <c r="B28" s="3" t="s">
        <v>129</v>
      </c>
      <c r="C28" s="3" t="s">
        <v>31</v>
      </c>
      <c r="D28" s="3" t="s">
        <v>13</v>
      </c>
      <c r="E28" s="7" t="s">
        <v>184</v>
      </c>
      <c r="F28" s="70" t="s">
        <v>98</v>
      </c>
      <c r="G28" s="3" t="s">
        <v>16</v>
      </c>
      <c r="H28" s="3" t="s">
        <v>24</v>
      </c>
      <c r="I28" s="3"/>
      <c r="J28" s="26">
        <f t="shared" si="5"/>
        <v>39.5</v>
      </c>
      <c r="K28" s="26">
        <f t="shared" si="6"/>
        <v>39.5</v>
      </c>
      <c r="L28" s="198">
        <f t="shared" si="2"/>
        <v>100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</row>
    <row r="29" spans="1:53" s="55" customFormat="1" ht="45.75" customHeight="1">
      <c r="A29" s="250" t="s">
        <v>145</v>
      </c>
      <c r="B29" s="211" t="s">
        <v>129</v>
      </c>
      <c r="C29" s="211" t="s">
        <v>31</v>
      </c>
      <c r="D29" s="211" t="s">
        <v>13</v>
      </c>
      <c r="E29" s="251" t="s">
        <v>184</v>
      </c>
      <c r="F29" s="251" t="s">
        <v>98</v>
      </c>
      <c r="G29" s="252" t="s">
        <v>16</v>
      </c>
      <c r="H29" s="253" t="s">
        <v>24</v>
      </c>
      <c r="I29" s="211" t="s">
        <v>153</v>
      </c>
      <c r="J29" s="255">
        <f>'Прил 2'!J111</f>
        <v>39.5</v>
      </c>
      <c r="K29" s="255">
        <f>'Прил 2'!K111</f>
        <v>39.5</v>
      </c>
      <c r="L29" s="254">
        <f t="shared" si="2"/>
        <v>100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</row>
    <row r="30" spans="1:53" s="55" customFormat="1" ht="72" customHeight="1">
      <c r="A30" s="75" t="s">
        <v>155</v>
      </c>
      <c r="B30" s="70" t="s">
        <v>28</v>
      </c>
      <c r="C30" s="70"/>
      <c r="D30" s="70"/>
      <c r="E30" s="70"/>
      <c r="F30" s="70"/>
      <c r="G30" s="3"/>
      <c r="H30" s="3"/>
      <c r="I30" s="3"/>
      <c r="J30" s="26">
        <f t="shared" ref="J30:J35" si="7">J31</f>
        <v>558.5</v>
      </c>
      <c r="K30" s="26">
        <f t="shared" ref="K30:L35" si="8">K31</f>
        <v>556.41999999999996</v>
      </c>
      <c r="L30" s="198">
        <f t="shared" si="2"/>
        <v>99.627573858549681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</row>
    <row r="31" spans="1:53" s="55" customFormat="1" ht="226.5" customHeight="1">
      <c r="A31" s="171" t="s">
        <v>159</v>
      </c>
      <c r="B31" s="70" t="s">
        <v>28</v>
      </c>
      <c r="C31" s="70" t="s">
        <v>31</v>
      </c>
      <c r="D31" s="70" t="s">
        <v>33</v>
      </c>
      <c r="E31" s="72" t="s">
        <v>52</v>
      </c>
      <c r="F31" s="70"/>
      <c r="G31" s="13"/>
      <c r="H31" s="3"/>
      <c r="I31" s="3"/>
      <c r="J31" s="26">
        <f t="shared" si="7"/>
        <v>558.5</v>
      </c>
      <c r="K31" s="26">
        <f t="shared" si="8"/>
        <v>556.41999999999996</v>
      </c>
      <c r="L31" s="198">
        <f t="shared" si="2"/>
        <v>99.627573858549681</v>
      </c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</row>
    <row r="32" spans="1:53" s="55" customFormat="1" ht="19.899999999999999" customHeight="1">
      <c r="A32" s="76" t="s">
        <v>96</v>
      </c>
      <c r="B32" s="70" t="s">
        <v>28</v>
      </c>
      <c r="C32" s="70" t="s">
        <v>31</v>
      </c>
      <c r="D32" s="70" t="s">
        <v>33</v>
      </c>
      <c r="E32" s="72" t="s">
        <v>52</v>
      </c>
      <c r="F32" s="70" t="s">
        <v>97</v>
      </c>
      <c r="G32" s="13"/>
      <c r="H32" s="3"/>
      <c r="I32" s="3"/>
      <c r="J32" s="26">
        <f t="shared" si="7"/>
        <v>558.5</v>
      </c>
      <c r="K32" s="26">
        <f t="shared" si="8"/>
        <v>556.41999999999996</v>
      </c>
      <c r="L32" s="198">
        <f t="shared" si="2"/>
        <v>99.627573858549681</v>
      </c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</row>
    <row r="33" spans="1:53" s="55" customFormat="1" ht="19.899999999999999" customHeight="1">
      <c r="A33" s="76" t="s">
        <v>39</v>
      </c>
      <c r="B33" s="70" t="s">
        <v>28</v>
      </c>
      <c r="C33" s="70" t="s">
        <v>31</v>
      </c>
      <c r="D33" s="70" t="s">
        <v>33</v>
      </c>
      <c r="E33" s="72" t="s">
        <v>52</v>
      </c>
      <c r="F33" s="70" t="s">
        <v>98</v>
      </c>
      <c r="G33" s="13"/>
      <c r="H33" s="3"/>
      <c r="I33" s="3"/>
      <c r="J33" s="26">
        <f t="shared" si="7"/>
        <v>558.5</v>
      </c>
      <c r="K33" s="26">
        <f t="shared" si="8"/>
        <v>556.41999999999996</v>
      </c>
      <c r="L33" s="198">
        <f t="shared" si="2"/>
        <v>99.627573858549681</v>
      </c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</row>
    <row r="34" spans="1:53" s="55" customFormat="1" ht="19.899999999999999" customHeight="1">
      <c r="A34" s="76" t="s">
        <v>50</v>
      </c>
      <c r="B34" s="70" t="s">
        <v>28</v>
      </c>
      <c r="C34" s="70" t="s">
        <v>31</v>
      </c>
      <c r="D34" s="70" t="s">
        <v>33</v>
      </c>
      <c r="E34" s="72" t="s">
        <v>52</v>
      </c>
      <c r="F34" s="70" t="s">
        <v>98</v>
      </c>
      <c r="G34" s="13" t="s">
        <v>14</v>
      </c>
      <c r="H34" s="3"/>
      <c r="I34" s="3"/>
      <c r="J34" s="26">
        <f t="shared" si="7"/>
        <v>558.5</v>
      </c>
      <c r="K34" s="26">
        <f t="shared" si="8"/>
        <v>556.41999999999996</v>
      </c>
      <c r="L34" s="198">
        <f t="shared" si="2"/>
        <v>99.627573858549681</v>
      </c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</row>
    <row r="35" spans="1:53" s="55" customFormat="1" ht="19.899999999999999" customHeight="1">
      <c r="A35" s="76" t="s">
        <v>51</v>
      </c>
      <c r="B35" s="70" t="s">
        <v>28</v>
      </c>
      <c r="C35" s="70" t="s">
        <v>31</v>
      </c>
      <c r="D35" s="70" t="s">
        <v>33</v>
      </c>
      <c r="E35" s="72" t="s">
        <v>52</v>
      </c>
      <c r="F35" s="70" t="s">
        <v>98</v>
      </c>
      <c r="G35" s="13" t="s">
        <v>14</v>
      </c>
      <c r="H35" s="3" t="s">
        <v>26</v>
      </c>
      <c r="I35" s="3"/>
      <c r="J35" s="26">
        <f t="shared" si="7"/>
        <v>558.5</v>
      </c>
      <c r="K35" s="26">
        <f t="shared" si="8"/>
        <v>556.41999999999996</v>
      </c>
      <c r="L35" s="198">
        <f t="shared" si="2"/>
        <v>99.627573858549681</v>
      </c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</row>
    <row r="36" spans="1:53" s="55" customFormat="1" ht="51.75" customHeight="1">
      <c r="A36" s="250" t="s">
        <v>145</v>
      </c>
      <c r="B36" s="211" t="s">
        <v>28</v>
      </c>
      <c r="C36" s="251" t="s">
        <v>31</v>
      </c>
      <c r="D36" s="211" t="s">
        <v>33</v>
      </c>
      <c r="E36" s="256" t="s">
        <v>52</v>
      </c>
      <c r="F36" s="251" t="s">
        <v>98</v>
      </c>
      <c r="G36" s="252" t="s">
        <v>14</v>
      </c>
      <c r="H36" s="253" t="s">
        <v>26</v>
      </c>
      <c r="I36" s="211" t="s">
        <v>153</v>
      </c>
      <c r="J36" s="255">
        <f>'Прил 2'!J94</f>
        <v>558.5</v>
      </c>
      <c r="K36" s="255">
        <f>'Прил 2'!K94</f>
        <v>556.41999999999996</v>
      </c>
      <c r="L36" s="254">
        <f t="shared" si="2"/>
        <v>99.627573858549681</v>
      </c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</row>
    <row r="37" spans="1:53" s="55" customFormat="1" ht="51.75" customHeight="1">
      <c r="A37" s="92" t="s">
        <v>203</v>
      </c>
      <c r="B37" s="205" t="s">
        <v>202</v>
      </c>
      <c r="C37" s="206"/>
      <c r="D37" s="206"/>
      <c r="E37" s="207"/>
      <c r="F37" s="70"/>
      <c r="G37" s="70"/>
      <c r="H37" s="70"/>
      <c r="I37" s="206"/>
      <c r="J37" s="52">
        <f t="shared" ref="J37:J42" si="9">J38</f>
        <v>73.699999999999989</v>
      </c>
      <c r="K37" s="52">
        <f t="shared" ref="K37:L42" si="10">K38</f>
        <v>73.7</v>
      </c>
      <c r="L37" s="198">
        <f t="shared" si="2"/>
        <v>100.00000000000003</v>
      </c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</row>
    <row r="38" spans="1:53" s="55" customFormat="1" ht="51.75" customHeight="1">
      <c r="A38" s="201" t="s">
        <v>159</v>
      </c>
      <c r="B38" s="205" t="s">
        <v>202</v>
      </c>
      <c r="C38" s="206" t="s">
        <v>31</v>
      </c>
      <c r="D38" s="206" t="s">
        <v>13</v>
      </c>
      <c r="E38" s="207" t="s">
        <v>52</v>
      </c>
      <c r="F38" s="70"/>
      <c r="G38" s="70"/>
      <c r="H38" s="70"/>
      <c r="I38" s="206"/>
      <c r="J38" s="52">
        <f t="shared" si="9"/>
        <v>73.699999999999989</v>
      </c>
      <c r="K38" s="52">
        <f t="shared" si="10"/>
        <v>73.7</v>
      </c>
      <c r="L38" s="198">
        <f t="shared" si="2"/>
        <v>100.00000000000003</v>
      </c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</row>
    <row r="39" spans="1:53" s="55" customFormat="1" ht="40.5" customHeight="1">
      <c r="A39" s="76" t="s">
        <v>95</v>
      </c>
      <c r="B39" s="205" t="s">
        <v>202</v>
      </c>
      <c r="C39" s="206" t="s">
        <v>31</v>
      </c>
      <c r="D39" s="206" t="s">
        <v>13</v>
      </c>
      <c r="E39" s="207" t="s">
        <v>52</v>
      </c>
      <c r="F39" s="70" t="s">
        <v>97</v>
      </c>
      <c r="G39" s="70"/>
      <c r="H39" s="70"/>
      <c r="I39" s="206"/>
      <c r="J39" s="52">
        <f t="shared" si="9"/>
        <v>73.699999999999989</v>
      </c>
      <c r="K39" s="52">
        <f t="shared" si="10"/>
        <v>73.7</v>
      </c>
      <c r="L39" s="198">
        <f t="shared" si="2"/>
        <v>100.00000000000003</v>
      </c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</row>
    <row r="40" spans="1:53" s="55" customFormat="1" ht="40.5" customHeight="1">
      <c r="A40" s="76" t="s">
        <v>96</v>
      </c>
      <c r="B40" s="205" t="s">
        <v>202</v>
      </c>
      <c r="C40" s="206" t="s">
        <v>31</v>
      </c>
      <c r="D40" s="206" t="s">
        <v>13</v>
      </c>
      <c r="E40" s="207" t="s">
        <v>52</v>
      </c>
      <c r="F40" s="70" t="s">
        <v>98</v>
      </c>
      <c r="G40" s="70"/>
      <c r="H40" s="70"/>
      <c r="I40" s="206"/>
      <c r="J40" s="52">
        <f t="shared" si="9"/>
        <v>73.699999999999989</v>
      </c>
      <c r="K40" s="52">
        <f t="shared" si="10"/>
        <v>73.7</v>
      </c>
      <c r="L40" s="198">
        <f t="shared" si="2"/>
        <v>100.00000000000003</v>
      </c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</row>
    <row r="41" spans="1:53" s="55" customFormat="1" ht="20.25" customHeight="1">
      <c r="A41" s="92" t="s">
        <v>50</v>
      </c>
      <c r="B41" s="205" t="s">
        <v>202</v>
      </c>
      <c r="C41" s="206" t="s">
        <v>31</v>
      </c>
      <c r="D41" s="206" t="s">
        <v>13</v>
      </c>
      <c r="E41" s="207" t="s">
        <v>52</v>
      </c>
      <c r="F41" s="70" t="s">
        <v>98</v>
      </c>
      <c r="G41" s="70" t="s">
        <v>14</v>
      </c>
      <c r="H41" s="70"/>
      <c r="I41" s="206"/>
      <c r="J41" s="52">
        <f t="shared" si="9"/>
        <v>73.699999999999989</v>
      </c>
      <c r="K41" s="52">
        <f t="shared" si="10"/>
        <v>73.7</v>
      </c>
      <c r="L41" s="198">
        <f t="shared" si="2"/>
        <v>100.00000000000003</v>
      </c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</row>
    <row r="42" spans="1:53" s="55" customFormat="1" ht="18.75" customHeight="1">
      <c r="A42" s="92" t="s">
        <v>51</v>
      </c>
      <c r="B42" s="205" t="s">
        <v>202</v>
      </c>
      <c r="C42" s="206" t="s">
        <v>31</v>
      </c>
      <c r="D42" s="206" t="s">
        <v>13</v>
      </c>
      <c r="E42" s="207" t="s">
        <v>52</v>
      </c>
      <c r="F42" s="70" t="s">
        <v>98</v>
      </c>
      <c r="G42" s="70" t="s">
        <v>14</v>
      </c>
      <c r="H42" s="70" t="s">
        <v>26</v>
      </c>
      <c r="I42" s="206"/>
      <c r="J42" s="52">
        <f t="shared" si="9"/>
        <v>73.699999999999989</v>
      </c>
      <c r="K42" s="52">
        <f t="shared" si="10"/>
        <v>73.7</v>
      </c>
      <c r="L42" s="198">
        <f t="shared" si="2"/>
        <v>100.00000000000003</v>
      </c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</row>
    <row r="43" spans="1:53" s="55" customFormat="1" ht="51.75" customHeight="1">
      <c r="A43" s="250" t="s">
        <v>145</v>
      </c>
      <c r="B43" s="208" t="s">
        <v>202</v>
      </c>
      <c r="C43" s="209" t="s">
        <v>31</v>
      </c>
      <c r="D43" s="209" t="s">
        <v>13</v>
      </c>
      <c r="E43" s="210" t="s">
        <v>52</v>
      </c>
      <c r="F43" s="211" t="s">
        <v>98</v>
      </c>
      <c r="G43" s="211" t="s">
        <v>14</v>
      </c>
      <c r="H43" s="211" t="s">
        <v>26</v>
      </c>
      <c r="I43" s="209" t="s">
        <v>153</v>
      </c>
      <c r="J43" s="255">
        <f>'Прил 2'!J95</f>
        <v>73.699999999999989</v>
      </c>
      <c r="K43" s="255">
        <f>'Прил 2'!K95</f>
        <v>73.7</v>
      </c>
      <c r="L43" s="254">
        <f t="shared" si="2"/>
        <v>100.00000000000003</v>
      </c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</row>
    <row r="44" spans="1:53" s="55" customFormat="1" ht="51.75" customHeight="1">
      <c r="A44" s="76" t="s">
        <v>210</v>
      </c>
      <c r="B44" s="7" t="s">
        <v>212</v>
      </c>
      <c r="C44" s="7"/>
      <c r="D44" s="7"/>
      <c r="E44" s="7"/>
      <c r="F44" s="69"/>
      <c r="G44" s="90"/>
      <c r="H44" s="90"/>
      <c r="I44" s="90"/>
      <c r="J44" s="52">
        <f t="shared" ref="J44:J49" si="11">J45</f>
        <v>0.5</v>
      </c>
      <c r="K44" s="52">
        <f t="shared" ref="K44:L49" si="12">K45</f>
        <v>0</v>
      </c>
      <c r="L44" s="198">
        <f t="shared" si="2"/>
        <v>0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</row>
    <row r="45" spans="1:53" s="55" customFormat="1" ht="51.75" customHeight="1">
      <c r="A45" s="76" t="s">
        <v>213</v>
      </c>
      <c r="B45" s="7" t="s">
        <v>212</v>
      </c>
      <c r="C45" s="7" t="s">
        <v>31</v>
      </c>
      <c r="D45" s="7" t="s">
        <v>33</v>
      </c>
      <c r="E45" s="7" t="s">
        <v>214</v>
      </c>
      <c r="F45" s="69"/>
      <c r="G45" s="90"/>
      <c r="H45" s="90"/>
      <c r="I45" s="90"/>
      <c r="J45" s="52">
        <f t="shared" si="11"/>
        <v>0.5</v>
      </c>
      <c r="K45" s="52">
        <f t="shared" si="12"/>
        <v>0</v>
      </c>
      <c r="L45" s="198">
        <f t="shared" si="2"/>
        <v>0</v>
      </c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</row>
    <row r="46" spans="1:53" s="55" customFormat="1" ht="42.75" customHeight="1">
      <c r="A46" s="76" t="s">
        <v>95</v>
      </c>
      <c r="B46" s="7" t="s">
        <v>212</v>
      </c>
      <c r="C46" s="7" t="s">
        <v>31</v>
      </c>
      <c r="D46" s="7" t="s">
        <v>33</v>
      </c>
      <c r="E46" s="7" t="s">
        <v>214</v>
      </c>
      <c r="F46" s="69" t="s">
        <v>97</v>
      </c>
      <c r="G46" s="90"/>
      <c r="H46" s="90"/>
      <c r="I46" s="90"/>
      <c r="J46" s="52">
        <f t="shared" si="11"/>
        <v>0.5</v>
      </c>
      <c r="K46" s="52">
        <f t="shared" si="12"/>
        <v>0</v>
      </c>
      <c r="L46" s="198">
        <f t="shared" si="2"/>
        <v>0</v>
      </c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</row>
    <row r="47" spans="1:53" s="55" customFormat="1" ht="36" customHeight="1">
      <c r="A47" s="76" t="s">
        <v>96</v>
      </c>
      <c r="B47" s="7" t="s">
        <v>212</v>
      </c>
      <c r="C47" s="7" t="s">
        <v>31</v>
      </c>
      <c r="D47" s="7" t="s">
        <v>33</v>
      </c>
      <c r="E47" s="7" t="s">
        <v>214</v>
      </c>
      <c r="F47" s="69" t="s">
        <v>98</v>
      </c>
      <c r="G47" s="90"/>
      <c r="H47" s="90"/>
      <c r="I47" s="90"/>
      <c r="J47" s="52">
        <f t="shared" si="11"/>
        <v>0.5</v>
      </c>
      <c r="K47" s="52">
        <f t="shared" si="12"/>
        <v>0</v>
      </c>
      <c r="L47" s="198">
        <f t="shared" si="2"/>
        <v>0</v>
      </c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</row>
    <row r="48" spans="1:53" s="55" customFormat="1" ht="41.25" customHeight="1">
      <c r="A48" s="93" t="s">
        <v>204</v>
      </c>
      <c r="B48" s="7" t="s">
        <v>212</v>
      </c>
      <c r="C48" s="7" t="s">
        <v>31</v>
      </c>
      <c r="D48" s="7" t="s">
        <v>33</v>
      </c>
      <c r="E48" s="7" t="s">
        <v>214</v>
      </c>
      <c r="F48" s="69" t="s">
        <v>98</v>
      </c>
      <c r="G48" s="70" t="s">
        <v>25</v>
      </c>
      <c r="H48" s="70"/>
      <c r="I48" s="90"/>
      <c r="J48" s="52">
        <f t="shared" si="11"/>
        <v>0.5</v>
      </c>
      <c r="K48" s="52">
        <f t="shared" si="12"/>
        <v>0</v>
      </c>
      <c r="L48" s="198">
        <f t="shared" si="2"/>
        <v>0</v>
      </c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</row>
    <row r="49" spans="1:53" s="55" customFormat="1" ht="41.25" customHeight="1">
      <c r="A49" s="93" t="s">
        <v>211</v>
      </c>
      <c r="B49" s="7" t="s">
        <v>212</v>
      </c>
      <c r="C49" s="7" t="s">
        <v>31</v>
      </c>
      <c r="D49" s="7" t="s">
        <v>33</v>
      </c>
      <c r="E49" s="7" t="s">
        <v>214</v>
      </c>
      <c r="F49" s="69" t="s">
        <v>98</v>
      </c>
      <c r="G49" s="70" t="s">
        <v>25</v>
      </c>
      <c r="H49" s="70" t="s">
        <v>202</v>
      </c>
      <c r="I49" s="90"/>
      <c r="J49" s="52">
        <f t="shared" si="11"/>
        <v>0.5</v>
      </c>
      <c r="K49" s="52">
        <f t="shared" si="12"/>
        <v>0</v>
      </c>
      <c r="L49" s="198">
        <f t="shared" si="2"/>
        <v>0</v>
      </c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</row>
    <row r="50" spans="1:53" s="55" customFormat="1" ht="51.75" customHeight="1">
      <c r="A50" s="250" t="s">
        <v>145</v>
      </c>
      <c r="B50" s="208" t="s">
        <v>212</v>
      </c>
      <c r="C50" s="209" t="s">
        <v>31</v>
      </c>
      <c r="D50" s="209" t="s">
        <v>33</v>
      </c>
      <c r="E50" s="210" t="s">
        <v>214</v>
      </c>
      <c r="F50" s="211" t="s">
        <v>98</v>
      </c>
      <c r="G50" s="211" t="s">
        <v>25</v>
      </c>
      <c r="H50" s="211" t="s">
        <v>202</v>
      </c>
      <c r="I50" s="209" t="s">
        <v>153</v>
      </c>
      <c r="J50" s="255">
        <f>'Прил 2'!J84</f>
        <v>0.5</v>
      </c>
      <c r="K50" s="255">
        <f>'Прил 2'!K84</f>
        <v>0</v>
      </c>
      <c r="L50" s="254">
        <f t="shared" si="2"/>
        <v>0</v>
      </c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</row>
    <row r="51" spans="1:53" ht="23.25" customHeight="1">
      <c r="A51" s="94" t="s">
        <v>128</v>
      </c>
      <c r="B51" s="73" t="s">
        <v>30</v>
      </c>
      <c r="C51" s="7"/>
      <c r="D51" s="70"/>
      <c r="E51" s="72"/>
      <c r="F51" s="70"/>
      <c r="G51" s="56"/>
      <c r="H51" s="12"/>
      <c r="I51" s="9"/>
      <c r="J51" s="28">
        <f>J52+J65</f>
        <v>1579.5320000000002</v>
      </c>
      <c r="K51" s="28">
        <f>K52+K65</f>
        <v>1536.7089999999998</v>
      </c>
      <c r="L51" s="198">
        <f t="shared" si="2"/>
        <v>97.288880503845419</v>
      </c>
      <c r="M51" s="68"/>
      <c r="N51" s="68"/>
      <c r="O51" s="68"/>
    </row>
    <row r="52" spans="1:53" ht="15.75">
      <c r="A52" s="93" t="s">
        <v>123</v>
      </c>
      <c r="B52" s="73">
        <v>65</v>
      </c>
      <c r="C52" s="7">
        <v>1</v>
      </c>
      <c r="D52" s="7"/>
      <c r="E52" s="71"/>
      <c r="F52" s="7"/>
      <c r="G52" s="56"/>
      <c r="H52" s="12"/>
      <c r="I52" s="9"/>
      <c r="J52" s="28">
        <f>J53+J59</f>
        <v>543.66800000000001</v>
      </c>
      <c r="K52" s="28">
        <f>K53+K59</f>
        <v>532.428</v>
      </c>
      <c r="L52" s="198">
        <f t="shared" si="2"/>
        <v>97.932561784029957</v>
      </c>
    </row>
    <row r="53" spans="1:53" ht="31.5">
      <c r="A53" s="93" t="s">
        <v>32</v>
      </c>
      <c r="B53" s="74" t="s">
        <v>30</v>
      </c>
      <c r="C53" s="70" t="s">
        <v>20</v>
      </c>
      <c r="D53" s="70" t="s">
        <v>33</v>
      </c>
      <c r="E53" s="72" t="s">
        <v>34</v>
      </c>
      <c r="F53" s="70"/>
      <c r="G53" s="13"/>
      <c r="H53" s="3"/>
      <c r="I53" s="3"/>
      <c r="J53" s="28">
        <f>J56</f>
        <v>363.90000000000003</v>
      </c>
      <c r="K53" s="28">
        <f>K56</f>
        <v>352.66</v>
      </c>
      <c r="L53" s="198">
        <f t="shared" si="2"/>
        <v>96.911239351470186</v>
      </c>
    </row>
    <row r="54" spans="1:53" ht="78.75">
      <c r="A54" s="95" t="s">
        <v>99</v>
      </c>
      <c r="B54" s="73">
        <v>65</v>
      </c>
      <c r="C54" s="7">
        <v>1</v>
      </c>
      <c r="D54" s="70" t="s">
        <v>33</v>
      </c>
      <c r="E54" s="71">
        <v>41150</v>
      </c>
      <c r="F54" s="70" t="s">
        <v>101</v>
      </c>
      <c r="G54" s="3"/>
      <c r="H54" s="3"/>
      <c r="I54" s="3"/>
      <c r="J54" s="28">
        <f>J55</f>
        <v>363.90000000000003</v>
      </c>
      <c r="K54" s="28">
        <f t="shared" ref="K54:L54" si="13">K55</f>
        <v>352.66</v>
      </c>
      <c r="L54" s="198">
        <f t="shared" si="2"/>
        <v>96.911239351470186</v>
      </c>
    </row>
    <row r="55" spans="1:53" ht="31.5">
      <c r="A55" s="95" t="s">
        <v>100</v>
      </c>
      <c r="B55" s="73">
        <v>65</v>
      </c>
      <c r="C55" s="7">
        <v>1</v>
      </c>
      <c r="D55" s="70" t="s">
        <v>33</v>
      </c>
      <c r="E55" s="71">
        <v>41150</v>
      </c>
      <c r="F55" s="70" t="s">
        <v>102</v>
      </c>
      <c r="G55" s="3"/>
      <c r="H55" s="3"/>
      <c r="I55" s="3"/>
      <c r="J55" s="28">
        <f>J56</f>
        <v>363.90000000000003</v>
      </c>
      <c r="K55" s="28">
        <f t="shared" ref="K55:L55" si="14">K56</f>
        <v>352.66</v>
      </c>
      <c r="L55" s="198">
        <f t="shared" si="2"/>
        <v>96.911239351470186</v>
      </c>
    </row>
    <row r="56" spans="1:53" ht="15.75">
      <c r="A56" s="93" t="s">
        <v>12</v>
      </c>
      <c r="B56" s="73">
        <v>65</v>
      </c>
      <c r="C56" s="7">
        <v>1</v>
      </c>
      <c r="D56" s="70" t="s">
        <v>33</v>
      </c>
      <c r="E56" s="71">
        <v>41150</v>
      </c>
      <c r="F56" s="7" t="s">
        <v>102</v>
      </c>
      <c r="G56" s="58" t="s">
        <v>13</v>
      </c>
      <c r="H56" s="14"/>
      <c r="I56" s="3"/>
      <c r="J56" s="28">
        <f>J57</f>
        <v>363.90000000000003</v>
      </c>
      <c r="K56" s="28">
        <f t="shared" ref="K56:L57" si="15">K57</f>
        <v>352.66</v>
      </c>
      <c r="L56" s="198">
        <f t="shared" si="2"/>
        <v>96.911239351470186</v>
      </c>
    </row>
    <row r="57" spans="1:53" ht="47.25">
      <c r="A57" s="93" t="s">
        <v>29</v>
      </c>
      <c r="B57" s="73">
        <v>65</v>
      </c>
      <c r="C57" s="7">
        <v>1</v>
      </c>
      <c r="D57" s="70" t="s">
        <v>33</v>
      </c>
      <c r="E57" s="71">
        <v>41150</v>
      </c>
      <c r="F57" s="7" t="s">
        <v>102</v>
      </c>
      <c r="G57" s="59" t="s">
        <v>13</v>
      </c>
      <c r="H57" s="15" t="s">
        <v>24</v>
      </c>
      <c r="I57" s="3"/>
      <c r="J57" s="28">
        <f>J58</f>
        <v>363.90000000000003</v>
      </c>
      <c r="K57" s="28">
        <f t="shared" si="15"/>
        <v>352.66</v>
      </c>
      <c r="L57" s="198">
        <f t="shared" si="2"/>
        <v>96.911239351470186</v>
      </c>
    </row>
    <row r="58" spans="1:53" ht="47.25">
      <c r="A58" s="250" t="s">
        <v>145</v>
      </c>
      <c r="B58" s="257">
        <v>65</v>
      </c>
      <c r="C58" s="251">
        <v>1</v>
      </c>
      <c r="D58" s="211" t="s">
        <v>33</v>
      </c>
      <c r="E58" s="258" t="s">
        <v>34</v>
      </c>
      <c r="F58" s="251" t="s">
        <v>102</v>
      </c>
      <c r="G58" s="252" t="s">
        <v>13</v>
      </c>
      <c r="H58" s="253" t="s">
        <v>24</v>
      </c>
      <c r="I58" s="211" t="s">
        <v>153</v>
      </c>
      <c r="J58" s="255">
        <f>'Прил 2'!J15</f>
        <v>363.90000000000003</v>
      </c>
      <c r="K58" s="255">
        <f>'Прил 2'!K15</f>
        <v>352.66</v>
      </c>
      <c r="L58" s="254">
        <f t="shared" si="2"/>
        <v>96.911239351470186</v>
      </c>
    </row>
    <row r="59" spans="1:53" ht="63">
      <c r="A59" s="22" t="s">
        <v>186</v>
      </c>
      <c r="B59" s="69" t="s">
        <v>30</v>
      </c>
      <c r="C59" s="7" t="s">
        <v>20</v>
      </c>
      <c r="D59" s="70" t="s">
        <v>33</v>
      </c>
      <c r="E59" s="71" t="s">
        <v>187</v>
      </c>
      <c r="F59" s="7"/>
      <c r="G59" s="7"/>
      <c r="H59" s="7"/>
      <c r="I59" s="70"/>
      <c r="J59" s="52">
        <f>J60</f>
        <v>179.768</v>
      </c>
      <c r="K59" s="52">
        <f t="shared" ref="K59:L63" si="16">K60</f>
        <v>179.768</v>
      </c>
      <c r="L59" s="198">
        <f t="shared" si="2"/>
        <v>100</v>
      </c>
    </row>
    <row r="60" spans="1:53" ht="78.75">
      <c r="A60" s="21" t="s">
        <v>99</v>
      </c>
      <c r="B60" s="69" t="s">
        <v>30</v>
      </c>
      <c r="C60" s="7" t="s">
        <v>20</v>
      </c>
      <c r="D60" s="70" t="s">
        <v>33</v>
      </c>
      <c r="E60" s="71" t="s">
        <v>187</v>
      </c>
      <c r="F60" s="7" t="s">
        <v>101</v>
      </c>
      <c r="G60" s="7"/>
      <c r="H60" s="7"/>
      <c r="I60" s="70"/>
      <c r="J60" s="52">
        <f>J61</f>
        <v>179.768</v>
      </c>
      <c r="K60" s="52">
        <f t="shared" si="16"/>
        <v>179.768</v>
      </c>
      <c r="L60" s="198">
        <f t="shared" si="2"/>
        <v>100</v>
      </c>
    </row>
    <row r="61" spans="1:53" ht="31.5">
      <c r="A61" s="21" t="s">
        <v>100</v>
      </c>
      <c r="B61" s="69" t="s">
        <v>30</v>
      </c>
      <c r="C61" s="7" t="s">
        <v>20</v>
      </c>
      <c r="D61" s="70" t="s">
        <v>33</v>
      </c>
      <c r="E61" s="71" t="s">
        <v>187</v>
      </c>
      <c r="F61" s="7" t="s">
        <v>102</v>
      </c>
      <c r="G61" s="7"/>
      <c r="H61" s="7"/>
      <c r="I61" s="70"/>
      <c r="J61" s="52">
        <f>J62</f>
        <v>179.768</v>
      </c>
      <c r="K61" s="52">
        <f t="shared" si="16"/>
        <v>179.768</v>
      </c>
      <c r="L61" s="198">
        <f t="shared" si="2"/>
        <v>100</v>
      </c>
    </row>
    <row r="62" spans="1:53" ht="15.75">
      <c r="A62" s="57" t="s">
        <v>12</v>
      </c>
      <c r="B62" s="69" t="s">
        <v>30</v>
      </c>
      <c r="C62" s="7" t="s">
        <v>20</v>
      </c>
      <c r="D62" s="70" t="s">
        <v>33</v>
      </c>
      <c r="E62" s="71" t="s">
        <v>187</v>
      </c>
      <c r="F62" s="7" t="s">
        <v>102</v>
      </c>
      <c r="G62" s="7" t="s">
        <v>13</v>
      </c>
      <c r="H62" s="7"/>
      <c r="I62" s="70"/>
      <c r="J62" s="52">
        <f>J63</f>
        <v>179.768</v>
      </c>
      <c r="K62" s="52">
        <f t="shared" si="16"/>
        <v>179.768</v>
      </c>
      <c r="L62" s="198">
        <f t="shared" si="2"/>
        <v>100</v>
      </c>
    </row>
    <row r="63" spans="1:53" ht="47.25">
      <c r="A63" s="57" t="s">
        <v>29</v>
      </c>
      <c r="B63" s="69" t="s">
        <v>30</v>
      </c>
      <c r="C63" s="7" t="s">
        <v>20</v>
      </c>
      <c r="D63" s="70" t="s">
        <v>33</v>
      </c>
      <c r="E63" s="71" t="s">
        <v>187</v>
      </c>
      <c r="F63" s="7" t="s">
        <v>102</v>
      </c>
      <c r="G63" s="7" t="s">
        <v>13</v>
      </c>
      <c r="H63" s="7" t="s">
        <v>24</v>
      </c>
      <c r="I63" s="70"/>
      <c r="J63" s="52">
        <f>J64</f>
        <v>179.768</v>
      </c>
      <c r="K63" s="52">
        <f t="shared" si="16"/>
        <v>179.768</v>
      </c>
      <c r="L63" s="198">
        <f t="shared" si="2"/>
        <v>100</v>
      </c>
    </row>
    <row r="64" spans="1:53" ht="47.25">
      <c r="A64" s="250" t="s">
        <v>145</v>
      </c>
      <c r="B64" s="259" t="s">
        <v>30</v>
      </c>
      <c r="C64" s="251" t="s">
        <v>20</v>
      </c>
      <c r="D64" s="211" t="s">
        <v>33</v>
      </c>
      <c r="E64" s="258" t="s">
        <v>187</v>
      </c>
      <c r="F64" s="251" t="s">
        <v>102</v>
      </c>
      <c r="G64" s="251" t="s">
        <v>13</v>
      </c>
      <c r="H64" s="251" t="s">
        <v>24</v>
      </c>
      <c r="I64" s="211" t="s">
        <v>153</v>
      </c>
      <c r="J64" s="255">
        <f>'Прил 2'!J18</f>
        <v>179.768</v>
      </c>
      <c r="K64" s="255">
        <f>'Прил 2'!K18</f>
        <v>179.768</v>
      </c>
      <c r="L64" s="254">
        <f t="shared" si="2"/>
        <v>100</v>
      </c>
    </row>
    <row r="65" spans="1:12" ht="31.5">
      <c r="A65" s="93" t="s">
        <v>126</v>
      </c>
      <c r="B65" s="69" t="s">
        <v>30</v>
      </c>
      <c r="C65" s="7" t="s">
        <v>21</v>
      </c>
      <c r="D65" s="70"/>
      <c r="E65" s="71"/>
      <c r="F65" s="7"/>
      <c r="G65" s="73"/>
      <c r="H65" s="8"/>
      <c r="I65" s="3"/>
      <c r="J65" s="28">
        <f>J66+J72+J83</f>
        <v>1035.864</v>
      </c>
      <c r="K65" s="28">
        <f>K66+K72+K83</f>
        <v>1004.2809999999999</v>
      </c>
      <c r="L65" s="198">
        <f t="shared" si="2"/>
        <v>96.951047627873919</v>
      </c>
    </row>
    <row r="66" spans="1:12" ht="30.75" customHeight="1">
      <c r="A66" s="93" t="s">
        <v>35</v>
      </c>
      <c r="B66" s="69" t="s">
        <v>30</v>
      </c>
      <c r="C66" s="7" t="s">
        <v>21</v>
      </c>
      <c r="D66" s="70" t="s">
        <v>33</v>
      </c>
      <c r="E66" s="71" t="s">
        <v>36</v>
      </c>
      <c r="F66" s="7"/>
      <c r="G66" s="73"/>
      <c r="H66" s="8"/>
      <c r="I66" s="13"/>
      <c r="J66" s="28">
        <f>J67</f>
        <v>369.99300000000005</v>
      </c>
      <c r="K66" s="28">
        <f>K67</f>
        <v>359.82</v>
      </c>
      <c r="L66" s="198">
        <f t="shared" si="2"/>
        <v>97.250488522755816</v>
      </c>
    </row>
    <row r="67" spans="1:12" ht="84" customHeight="1">
      <c r="A67" s="95" t="s">
        <v>99</v>
      </c>
      <c r="B67" s="69" t="s">
        <v>30</v>
      </c>
      <c r="C67" s="7" t="s">
        <v>21</v>
      </c>
      <c r="D67" s="70" t="s">
        <v>33</v>
      </c>
      <c r="E67" s="71" t="s">
        <v>36</v>
      </c>
      <c r="F67" s="7" t="s">
        <v>101</v>
      </c>
      <c r="G67" s="73"/>
      <c r="H67" s="8"/>
      <c r="I67" s="13"/>
      <c r="J67" s="28">
        <f>J68</f>
        <v>369.99300000000005</v>
      </c>
      <c r="K67" s="28">
        <f t="shared" ref="K67:L67" si="17">K68</f>
        <v>359.82</v>
      </c>
      <c r="L67" s="198">
        <f t="shared" si="2"/>
        <v>97.250488522755816</v>
      </c>
    </row>
    <row r="68" spans="1:12" ht="30.75" customHeight="1">
      <c r="A68" s="95" t="s">
        <v>100</v>
      </c>
      <c r="B68" s="69" t="s">
        <v>30</v>
      </c>
      <c r="C68" s="7" t="s">
        <v>21</v>
      </c>
      <c r="D68" s="70" t="s">
        <v>33</v>
      </c>
      <c r="E68" s="71" t="s">
        <v>36</v>
      </c>
      <c r="F68" s="7" t="s">
        <v>102</v>
      </c>
      <c r="G68" s="73"/>
      <c r="H68" s="8"/>
      <c r="I68" s="13"/>
      <c r="J68" s="28">
        <f>J69</f>
        <v>369.99300000000005</v>
      </c>
      <c r="K68" s="28">
        <f t="shared" ref="K68:L68" si="18">K69</f>
        <v>359.82</v>
      </c>
      <c r="L68" s="198">
        <f t="shared" si="2"/>
        <v>97.250488522755816</v>
      </c>
    </row>
    <row r="69" spans="1:12" ht="15.75">
      <c r="A69" s="93" t="s">
        <v>12</v>
      </c>
      <c r="B69" s="69" t="s">
        <v>30</v>
      </c>
      <c r="C69" s="7" t="s">
        <v>21</v>
      </c>
      <c r="D69" s="70" t="s">
        <v>33</v>
      </c>
      <c r="E69" s="71" t="s">
        <v>36</v>
      </c>
      <c r="F69" s="7" t="s">
        <v>102</v>
      </c>
      <c r="G69" s="73" t="s">
        <v>13</v>
      </c>
      <c r="H69" s="8"/>
      <c r="I69" s="13"/>
      <c r="J69" s="28">
        <f>J70</f>
        <v>369.99300000000005</v>
      </c>
      <c r="K69" s="28">
        <f t="shared" ref="K69:L70" si="19">K70</f>
        <v>359.82</v>
      </c>
      <c r="L69" s="198">
        <f t="shared" si="2"/>
        <v>97.250488522755816</v>
      </c>
    </row>
    <row r="70" spans="1:12" ht="63" customHeight="1">
      <c r="A70" s="93" t="s">
        <v>63</v>
      </c>
      <c r="B70" s="69" t="s">
        <v>30</v>
      </c>
      <c r="C70" s="70" t="s">
        <v>21</v>
      </c>
      <c r="D70" s="70" t="s">
        <v>33</v>
      </c>
      <c r="E70" s="72">
        <v>41110</v>
      </c>
      <c r="F70" s="70" t="s">
        <v>102</v>
      </c>
      <c r="G70" s="74" t="s">
        <v>13</v>
      </c>
      <c r="H70" s="11" t="s">
        <v>14</v>
      </c>
      <c r="I70" s="13"/>
      <c r="J70" s="28">
        <f>J71</f>
        <v>369.99300000000005</v>
      </c>
      <c r="K70" s="28">
        <f t="shared" si="19"/>
        <v>359.82</v>
      </c>
      <c r="L70" s="198">
        <f t="shared" si="2"/>
        <v>97.250488522755816</v>
      </c>
    </row>
    <row r="71" spans="1:12" ht="47.25">
      <c r="A71" s="250" t="s">
        <v>145</v>
      </c>
      <c r="B71" s="259" t="s">
        <v>30</v>
      </c>
      <c r="C71" s="211" t="s">
        <v>21</v>
      </c>
      <c r="D71" s="211" t="s">
        <v>33</v>
      </c>
      <c r="E71" s="256" t="s">
        <v>36</v>
      </c>
      <c r="F71" s="211" t="s">
        <v>102</v>
      </c>
      <c r="G71" s="257" t="s">
        <v>13</v>
      </c>
      <c r="H71" s="251" t="s">
        <v>14</v>
      </c>
      <c r="I71" s="211" t="s">
        <v>153</v>
      </c>
      <c r="J71" s="255">
        <f>'Прил 2'!J24</f>
        <v>369.99300000000005</v>
      </c>
      <c r="K71" s="255">
        <f>'Прил 2'!K24</f>
        <v>359.82</v>
      </c>
      <c r="L71" s="254">
        <f t="shared" si="2"/>
        <v>97.250488522755816</v>
      </c>
    </row>
    <row r="72" spans="1:12" ht="31.5">
      <c r="A72" s="57" t="s">
        <v>37</v>
      </c>
      <c r="B72" s="13" t="s">
        <v>30</v>
      </c>
      <c r="C72" s="3" t="s">
        <v>21</v>
      </c>
      <c r="D72" s="70" t="s">
        <v>33</v>
      </c>
      <c r="E72" s="72" t="s">
        <v>38</v>
      </c>
      <c r="F72" s="70"/>
      <c r="G72" s="73"/>
      <c r="H72" s="8"/>
      <c r="I72" s="13"/>
      <c r="J72" s="28">
        <f>J75+J78</f>
        <v>396.95299999999997</v>
      </c>
      <c r="K72" s="28">
        <f t="shared" ref="K72:L72" si="20">K75+K78</f>
        <v>375.541</v>
      </c>
      <c r="L72" s="198">
        <f t="shared" ref="L72:L135" si="21">K72/J72*100</f>
        <v>94.605910523412092</v>
      </c>
    </row>
    <row r="73" spans="1:12" ht="31.5">
      <c r="A73" s="6" t="s">
        <v>95</v>
      </c>
      <c r="B73" s="16" t="s">
        <v>30</v>
      </c>
      <c r="C73" s="3" t="s">
        <v>21</v>
      </c>
      <c r="D73" s="70" t="s">
        <v>33</v>
      </c>
      <c r="E73" s="72" t="s">
        <v>38</v>
      </c>
      <c r="F73" s="70" t="s">
        <v>97</v>
      </c>
      <c r="G73" s="73"/>
      <c r="H73" s="8"/>
      <c r="I73" s="13"/>
      <c r="J73" s="28">
        <f>J74</f>
        <v>361.45299999999997</v>
      </c>
      <c r="K73" s="28">
        <f t="shared" ref="K73:L73" si="22">K74</f>
        <v>340.041</v>
      </c>
      <c r="L73" s="198">
        <f t="shared" si="21"/>
        <v>94.076131613238786</v>
      </c>
    </row>
    <row r="74" spans="1:12" ht="47.25">
      <c r="A74" s="6" t="s">
        <v>96</v>
      </c>
      <c r="B74" s="16" t="s">
        <v>30</v>
      </c>
      <c r="C74" s="3" t="s">
        <v>21</v>
      </c>
      <c r="D74" s="70" t="s">
        <v>33</v>
      </c>
      <c r="E74" s="72" t="s">
        <v>38</v>
      </c>
      <c r="F74" s="70" t="s">
        <v>98</v>
      </c>
      <c r="G74" s="73"/>
      <c r="H74" s="8"/>
      <c r="I74" s="13"/>
      <c r="J74" s="28">
        <f>J75</f>
        <v>361.45299999999997</v>
      </c>
      <c r="K74" s="28">
        <f t="shared" ref="K74:L74" si="23">K75</f>
        <v>340.041</v>
      </c>
      <c r="L74" s="198">
        <f t="shared" si="21"/>
        <v>94.076131613238786</v>
      </c>
    </row>
    <row r="75" spans="1:12" ht="15.75">
      <c r="A75" s="57" t="s">
        <v>12</v>
      </c>
      <c r="B75" s="16" t="s">
        <v>30</v>
      </c>
      <c r="C75" s="3" t="s">
        <v>21</v>
      </c>
      <c r="D75" s="70" t="s">
        <v>33</v>
      </c>
      <c r="E75" s="72" t="s">
        <v>38</v>
      </c>
      <c r="F75" s="70" t="s">
        <v>98</v>
      </c>
      <c r="G75" s="73" t="s">
        <v>13</v>
      </c>
      <c r="H75" s="8"/>
      <c r="I75" s="13"/>
      <c r="J75" s="28">
        <f>J76</f>
        <v>361.45299999999997</v>
      </c>
      <c r="K75" s="28">
        <f t="shared" ref="K75:L76" si="24">K76</f>
        <v>340.041</v>
      </c>
      <c r="L75" s="198">
        <f t="shared" si="21"/>
        <v>94.076131613238786</v>
      </c>
    </row>
    <row r="76" spans="1:12" ht="69.75" customHeight="1">
      <c r="A76" s="57" t="s">
        <v>63</v>
      </c>
      <c r="B76" s="16" t="s">
        <v>30</v>
      </c>
      <c r="C76" s="3" t="s">
        <v>21</v>
      </c>
      <c r="D76" s="70" t="s">
        <v>33</v>
      </c>
      <c r="E76" s="72" t="s">
        <v>38</v>
      </c>
      <c r="F76" s="70" t="s">
        <v>98</v>
      </c>
      <c r="G76" s="73" t="s">
        <v>13</v>
      </c>
      <c r="H76" s="8" t="s">
        <v>14</v>
      </c>
      <c r="I76" s="13"/>
      <c r="J76" s="28">
        <f>J77</f>
        <v>361.45299999999997</v>
      </c>
      <c r="K76" s="28">
        <f t="shared" si="24"/>
        <v>340.041</v>
      </c>
      <c r="L76" s="198">
        <f t="shared" si="21"/>
        <v>94.076131613238786</v>
      </c>
    </row>
    <row r="77" spans="1:12" ht="47.25">
      <c r="A77" s="250" t="s">
        <v>145</v>
      </c>
      <c r="B77" s="259" t="s">
        <v>30</v>
      </c>
      <c r="C77" s="211" t="s">
        <v>21</v>
      </c>
      <c r="D77" s="211" t="s">
        <v>33</v>
      </c>
      <c r="E77" s="256" t="s">
        <v>38</v>
      </c>
      <c r="F77" s="211" t="s">
        <v>98</v>
      </c>
      <c r="G77" s="257" t="s">
        <v>13</v>
      </c>
      <c r="H77" s="251" t="s">
        <v>14</v>
      </c>
      <c r="I77" s="211" t="s">
        <v>153</v>
      </c>
      <c r="J77" s="255">
        <f>'Прил 2'!J26</f>
        <v>361.45299999999997</v>
      </c>
      <c r="K77" s="255">
        <f>'Прил 2'!K26</f>
        <v>340.041</v>
      </c>
      <c r="L77" s="254">
        <f t="shared" si="21"/>
        <v>94.076131613238786</v>
      </c>
    </row>
    <row r="78" spans="1:12" ht="31.5">
      <c r="A78" s="6" t="s">
        <v>95</v>
      </c>
      <c r="B78" s="16" t="s">
        <v>30</v>
      </c>
      <c r="C78" s="3" t="s">
        <v>21</v>
      </c>
      <c r="D78" s="70" t="s">
        <v>33</v>
      </c>
      <c r="E78" s="72" t="s">
        <v>38</v>
      </c>
      <c r="F78" s="70" t="s">
        <v>104</v>
      </c>
      <c r="G78" s="73"/>
      <c r="H78" s="8"/>
      <c r="I78" s="13"/>
      <c r="J78" s="28">
        <f>J79</f>
        <v>35.5</v>
      </c>
      <c r="K78" s="28">
        <f t="shared" ref="K78:L81" si="25">K79</f>
        <v>35.5</v>
      </c>
      <c r="L78" s="198">
        <f t="shared" si="21"/>
        <v>100</v>
      </c>
    </row>
    <row r="79" spans="1:12" ht="47.25">
      <c r="A79" s="6" t="s">
        <v>96</v>
      </c>
      <c r="B79" s="16" t="s">
        <v>30</v>
      </c>
      <c r="C79" s="3" t="s">
        <v>21</v>
      </c>
      <c r="D79" s="70" t="s">
        <v>33</v>
      </c>
      <c r="E79" s="72" t="s">
        <v>38</v>
      </c>
      <c r="F79" s="70" t="s">
        <v>107</v>
      </c>
      <c r="G79" s="73"/>
      <c r="H79" s="8"/>
      <c r="I79" s="13"/>
      <c r="J79" s="28">
        <f>J80</f>
        <v>35.5</v>
      </c>
      <c r="K79" s="28">
        <f t="shared" si="25"/>
        <v>35.5</v>
      </c>
      <c r="L79" s="198">
        <f t="shared" si="21"/>
        <v>100</v>
      </c>
    </row>
    <row r="80" spans="1:12" ht="15.75">
      <c r="A80" s="57" t="s">
        <v>12</v>
      </c>
      <c r="B80" s="16" t="s">
        <v>30</v>
      </c>
      <c r="C80" s="3" t="s">
        <v>21</v>
      </c>
      <c r="D80" s="70" t="s">
        <v>33</v>
      </c>
      <c r="E80" s="72" t="s">
        <v>38</v>
      </c>
      <c r="F80" s="70" t="s">
        <v>107</v>
      </c>
      <c r="G80" s="73" t="s">
        <v>13</v>
      </c>
      <c r="H80" s="8"/>
      <c r="I80" s="13"/>
      <c r="J80" s="28">
        <f>J81</f>
        <v>35.5</v>
      </c>
      <c r="K80" s="28">
        <f t="shared" si="25"/>
        <v>35.5</v>
      </c>
      <c r="L80" s="198">
        <f t="shared" si="21"/>
        <v>100</v>
      </c>
    </row>
    <row r="81" spans="1:12" ht="69.75" customHeight="1">
      <c r="A81" s="57" t="s">
        <v>63</v>
      </c>
      <c r="B81" s="16" t="s">
        <v>30</v>
      </c>
      <c r="C81" s="3" t="s">
        <v>21</v>
      </c>
      <c r="D81" s="70" t="s">
        <v>33</v>
      </c>
      <c r="E81" s="72" t="s">
        <v>38</v>
      </c>
      <c r="F81" s="70" t="s">
        <v>107</v>
      </c>
      <c r="G81" s="73" t="s">
        <v>13</v>
      </c>
      <c r="H81" s="8" t="s">
        <v>14</v>
      </c>
      <c r="I81" s="13"/>
      <c r="J81" s="28">
        <f>J82</f>
        <v>35.5</v>
      </c>
      <c r="K81" s="28">
        <f t="shared" si="25"/>
        <v>35.5</v>
      </c>
      <c r="L81" s="198">
        <f t="shared" si="21"/>
        <v>100</v>
      </c>
    </row>
    <row r="82" spans="1:12" ht="47.25">
      <c r="A82" s="250" t="s">
        <v>145</v>
      </c>
      <c r="B82" s="259" t="s">
        <v>30</v>
      </c>
      <c r="C82" s="211" t="s">
        <v>21</v>
      </c>
      <c r="D82" s="211" t="s">
        <v>33</v>
      </c>
      <c r="E82" s="256" t="s">
        <v>38</v>
      </c>
      <c r="F82" s="211" t="s">
        <v>107</v>
      </c>
      <c r="G82" s="257" t="s">
        <v>13</v>
      </c>
      <c r="H82" s="251" t="s">
        <v>14</v>
      </c>
      <c r="I82" s="211" t="s">
        <v>153</v>
      </c>
      <c r="J82" s="255">
        <f>'Прил 2'!J28</f>
        <v>35.5</v>
      </c>
      <c r="K82" s="255">
        <f>'Прил 2'!K28</f>
        <v>35.5</v>
      </c>
      <c r="L82" s="254">
        <f t="shared" si="21"/>
        <v>100</v>
      </c>
    </row>
    <row r="83" spans="1:12" ht="63">
      <c r="A83" s="22" t="s">
        <v>186</v>
      </c>
      <c r="B83" s="16" t="s">
        <v>30</v>
      </c>
      <c r="C83" s="3" t="s">
        <v>21</v>
      </c>
      <c r="D83" s="70" t="s">
        <v>33</v>
      </c>
      <c r="E83" s="72" t="s">
        <v>187</v>
      </c>
      <c r="F83" s="70"/>
      <c r="G83" s="73"/>
      <c r="H83" s="7"/>
      <c r="I83" s="74"/>
      <c r="J83" s="52">
        <f>J84+J94+J89</f>
        <v>268.91800000000001</v>
      </c>
      <c r="K83" s="52">
        <f>K84+K94+K89</f>
        <v>268.92</v>
      </c>
      <c r="L83" s="198">
        <f t="shared" si="21"/>
        <v>100.00074372113433</v>
      </c>
    </row>
    <row r="84" spans="1:12" ht="78.75">
      <c r="A84" s="21" t="s">
        <v>99</v>
      </c>
      <c r="B84" s="16" t="s">
        <v>30</v>
      </c>
      <c r="C84" s="3" t="s">
        <v>21</v>
      </c>
      <c r="D84" s="70" t="s">
        <v>33</v>
      </c>
      <c r="E84" s="72" t="s">
        <v>187</v>
      </c>
      <c r="F84" s="70" t="s">
        <v>101</v>
      </c>
      <c r="G84" s="73"/>
      <c r="H84" s="7"/>
      <c r="I84" s="74"/>
      <c r="J84" s="52">
        <f>J85</f>
        <v>219.398</v>
      </c>
      <c r="K84" s="52">
        <f t="shared" ref="K83:L87" si="26">K85</f>
        <v>219.4</v>
      </c>
      <c r="L84" s="198">
        <f t="shared" si="21"/>
        <v>100.00091158533806</v>
      </c>
    </row>
    <row r="85" spans="1:12" ht="31.5">
      <c r="A85" s="21" t="s">
        <v>100</v>
      </c>
      <c r="B85" s="16" t="s">
        <v>30</v>
      </c>
      <c r="C85" s="3" t="s">
        <v>21</v>
      </c>
      <c r="D85" s="70" t="s">
        <v>33</v>
      </c>
      <c r="E85" s="72" t="s">
        <v>187</v>
      </c>
      <c r="F85" s="70" t="s">
        <v>102</v>
      </c>
      <c r="G85" s="73"/>
      <c r="H85" s="7"/>
      <c r="I85" s="74"/>
      <c r="J85" s="52">
        <f>J86</f>
        <v>219.398</v>
      </c>
      <c r="K85" s="52">
        <f t="shared" si="26"/>
        <v>219.4</v>
      </c>
      <c r="L85" s="198">
        <f t="shared" si="21"/>
        <v>100.00091158533806</v>
      </c>
    </row>
    <row r="86" spans="1:12" ht="15.75">
      <c r="A86" s="57" t="s">
        <v>12</v>
      </c>
      <c r="B86" s="16" t="s">
        <v>30</v>
      </c>
      <c r="C86" s="3" t="s">
        <v>21</v>
      </c>
      <c r="D86" s="70" t="s">
        <v>33</v>
      </c>
      <c r="E86" s="72" t="s">
        <v>187</v>
      </c>
      <c r="F86" s="70" t="s">
        <v>102</v>
      </c>
      <c r="G86" s="73" t="s">
        <v>13</v>
      </c>
      <c r="H86" s="7"/>
      <c r="I86" s="74"/>
      <c r="J86" s="52">
        <f>J87</f>
        <v>219.398</v>
      </c>
      <c r="K86" s="52">
        <f t="shared" si="26"/>
        <v>219.4</v>
      </c>
      <c r="L86" s="198">
        <f t="shared" si="21"/>
        <v>100.00091158533806</v>
      </c>
    </row>
    <row r="87" spans="1:12" ht="63">
      <c r="A87" s="57" t="s">
        <v>63</v>
      </c>
      <c r="B87" s="16" t="s">
        <v>30</v>
      </c>
      <c r="C87" s="3" t="s">
        <v>21</v>
      </c>
      <c r="D87" s="70" t="s">
        <v>33</v>
      </c>
      <c r="E87" s="72" t="s">
        <v>187</v>
      </c>
      <c r="F87" s="70" t="s">
        <v>102</v>
      </c>
      <c r="G87" s="73" t="s">
        <v>13</v>
      </c>
      <c r="H87" s="7" t="s">
        <v>14</v>
      </c>
      <c r="I87" s="74"/>
      <c r="J87" s="52">
        <f>J88</f>
        <v>219.398</v>
      </c>
      <c r="K87" s="52">
        <f t="shared" si="26"/>
        <v>219.4</v>
      </c>
      <c r="L87" s="198">
        <f t="shared" si="21"/>
        <v>100.00091158533806</v>
      </c>
    </row>
    <row r="88" spans="1:12" ht="47.25">
      <c r="A88" s="250" t="s">
        <v>145</v>
      </c>
      <c r="B88" s="259" t="s">
        <v>30</v>
      </c>
      <c r="C88" s="211" t="s">
        <v>21</v>
      </c>
      <c r="D88" s="211" t="s">
        <v>33</v>
      </c>
      <c r="E88" s="256" t="s">
        <v>187</v>
      </c>
      <c r="F88" s="211" t="s">
        <v>102</v>
      </c>
      <c r="G88" s="257" t="s">
        <v>13</v>
      </c>
      <c r="H88" s="251" t="s">
        <v>14</v>
      </c>
      <c r="I88" s="260" t="s">
        <v>153</v>
      </c>
      <c r="J88" s="255">
        <f>'Прил 2'!J32</f>
        <v>219.398</v>
      </c>
      <c r="K88" s="255">
        <f>'Прил 2'!K32</f>
        <v>219.4</v>
      </c>
      <c r="L88" s="254">
        <f t="shared" si="21"/>
        <v>100.00091158533806</v>
      </c>
    </row>
    <row r="89" spans="1:12" ht="31.5">
      <c r="A89" s="76" t="s">
        <v>95</v>
      </c>
      <c r="B89" s="16" t="s">
        <v>30</v>
      </c>
      <c r="C89" s="3" t="s">
        <v>21</v>
      </c>
      <c r="D89" s="70" t="s">
        <v>33</v>
      </c>
      <c r="E89" s="72" t="s">
        <v>187</v>
      </c>
      <c r="F89" s="70" t="s">
        <v>97</v>
      </c>
      <c r="G89" s="73"/>
      <c r="H89" s="7"/>
      <c r="I89" s="74"/>
      <c r="J89" s="52">
        <f>J90</f>
        <v>19.52</v>
      </c>
      <c r="K89" s="52">
        <f t="shared" ref="K89:L92" si="27">K90</f>
        <v>19.52</v>
      </c>
      <c r="L89" s="198">
        <f t="shared" si="21"/>
        <v>100</v>
      </c>
    </row>
    <row r="90" spans="1:12" ht="47.25">
      <c r="A90" s="76" t="s">
        <v>96</v>
      </c>
      <c r="B90" s="16" t="s">
        <v>30</v>
      </c>
      <c r="C90" s="3" t="s">
        <v>21</v>
      </c>
      <c r="D90" s="70" t="s">
        <v>33</v>
      </c>
      <c r="E90" s="72" t="s">
        <v>187</v>
      </c>
      <c r="F90" s="70" t="s">
        <v>98</v>
      </c>
      <c r="G90" s="73"/>
      <c r="H90" s="7"/>
      <c r="I90" s="74"/>
      <c r="J90" s="52">
        <f>J91</f>
        <v>19.52</v>
      </c>
      <c r="K90" s="52">
        <f t="shared" si="27"/>
        <v>19.52</v>
      </c>
      <c r="L90" s="198">
        <f t="shared" si="21"/>
        <v>100</v>
      </c>
    </row>
    <row r="91" spans="1:12" ht="15.75">
      <c r="A91" s="93" t="s">
        <v>12</v>
      </c>
      <c r="B91" s="16" t="s">
        <v>30</v>
      </c>
      <c r="C91" s="3" t="s">
        <v>21</v>
      </c>
      <c r="D91" s="70" t="s">
        <v>33</v>
      </c>
      <c r="E91" s="72" t="s">
        <v>187</v>
      </c>
      <c r="F91" s="70" t="s">
        <v>98</v>
      </c>
      <c r="G91" s="73" t="s">
        <v>13</v>
      </c>
      <c r="H91" s="7"/>
      <c r="I91" s="74"/>
      <c r="J91" s="52">
        <f>J92</f>
        <v>19.52</v>
      </c>
      <c r="K91" s="52">
        <f t="shared" si="27"/>
        <v>19.52</v>
      </c>
      <c r="L91" s="198">
        <f t="shared" si="21"/>
        <v>100</v>
      </c>
    </row>
    <row r="92" spans="1:12" ht="63">
      <c r="A92" s="57" t="s">
        <v>63</v>
      </c>
      <c r="B92" s="16" t="s">
        <v>30</v>
      </c>
      <c r="C92" s="3" t="s">
        <v>21</v>
      </c>
      <c r="D92" s="70" t="s">
        <v>33</v>
      </c>
      <c r="E92" s="72" t="s">
        <v>187</v>
      </c>
      <c r="F92" s="70" t="s">
        <v>98</v>
      </c>
      <c r="G92" s="73" t="s">
        <v>13</v>
      </c>
      <c r="H92" s="7" t="s">
        <v>14</v>
      </c>
      <c r="I92" s="74"/>
      <c r="J92" s="52">
        <f>J93</f>
        <v>19.52</v>
      </c>
      <c r="K92" s="52">
        <f t="shared" si="27"/>
        <v>19.52</v>
      </c>
      <c r="L92" s="198">
        <f t="shared" si="21"/>
        <v>100</v>
      </c>
    </row>
    <row r="93" spans="1:12" ht="47.25">
      <c r="A93" s="250" t="s">
        <v>145</v>
      </c>
      <c r="B93" s="259" t="s">
        <v>30</v>
      </c>
      <c r="C93" s="211" t="s">
        <v>21</v>
      </c>
      <c r="D93" s="211" t="s">
        <v>33</v>
      </c>
      <c r="E93" s="256" t="s">
        <v>187</v>
      </c>
      <c r="F93" s="211" t="s">
        <v>98</v>
      </c>
      <c r="G93" s="257" t="s">
        <v>13</v>
      </c>
      <c r="H93" s="251" t="s">
        <v>14</v>
      </c>
      <c r="I93" s="260" t="s">
        <v>153</v>
      </c>
      <c r="J93" s="255">
        <f>'Прил 2'!J34</f>
        <v>19.52</v>
      </c>
      <c r="K93" s="255">
        <f>'Прил 2'!K34</f>
        <v>19.52</v>
      </c>
      <c r="L93" s="254">
        <f t="shared" si="21"/>
        <v>100</v>
      </c>
    </row>
    <row r="94" spans="1:12" ht="31.5">
      <c r="A94" s="76" t="s">
        <v>95</v>
      </c>
      <c r="B94" s="7" t="s">
        <v>30</v>
      </c>
      <c r="C94" s="70" t="s">
        <v>21</v>
      </c>
      <c r="D94" s="70" t="s">
        <v>33</v>
      </c>
      <c r="E94" s="72" t="s">
        <v>187</v>
      </c>
      <c r="F94" s="70" t="s">
        <v>104</v>
      </c>
      <c r="G94" s="224"/>
      <c r="H94" s="118"/>
      <c r="I94" s="225"/>
      <c r="J94" s="52">
        <f>J95</f>
        <v>30</v>
      </c>
      <c r="K94" s="52">
        <f t="shared" ref="K94:L97" si="28">K95</f>
        <v>30</v>
      </c>
      <c r="L94" s="198">
        <f t="shared" si="21"/>
        <v>100</v>
      </c>
    </row>
    <row r="95" spans="1:12" ht="47.25">
      <c r="A95" s="76" t="s">
        <v>96</v>
      </c>
      <c r="B95" s="7" t="s">
        <v>30</v>
      </c>
      <c r="C95" s="70" t="s">
        <v>21</v>
      </c>
      <c r="D95" s="70" t="s">
        <v>33</v>
      </c>
      <c r="E95" s="72" t="s">
        <v>187</v>
      </c>
      <c r="F95" s="70" t="s">
        <v>107</v>
      </c>
      <c r="G95" s="7"/>
      <c r="H95" s="7"/>
      <c r="I95" s="225"/>
      <c r="J95" s="52">
        <f>J96</f>
        <v>30</v>
      </c>
      <c r="K95" s="52">
        <f t="shared" si="28"/>
        <v>30</v>
      </c>
      <c r="L95" s="198">
        <f t="shared" si="21"/>
        <v>100</v>
      </c>
    </row>
    <row r="96" spans="1:12" ht="15.75">
      <c r="A96" s="93" t="s">
        <v>12</v>
      </c>
      <c r="B96" s="7" t="s">
        <v>30</v>
      </c>
      <c r="C96" s="70" t="s">
        <v>21</v>
      </c>
      <c r="D96" s="70" t="s">
        <v>33</v>
      </c>
      <c r="E96" s="72" t="s">
        <v>187</v>
      </c>
      <c r="F96" s="70" t="s">
        <v>107</v>
      </c>
      <c r="G96" s="7" t="s">
        <v>13</v>
      </c>
      <c r="H96" s="7"/>
      <c r="I96" s="225"/>
      <c r="J96" s="52">
        <f>J97</f>
        <v>30</v>
      </c>
      <c r="K96" s="52">
        <f t="shared" si="28"/>
        <v>30</v>
      </c>
      <c r="L96" s="198">
        <f t="shared" si="21"/>
        <v>100</v>
      </c>
    </row>
    <row r="97" spans="1:12" ht="63">
      <c r="A97" s="93" t="s">
        <v>63</v>
      </c>
      <c r="B97" s="7" t="s">
        <v>30</v>
      </c>
      <c r="C97" s="70" t="s">
        <v>21</v>
      </c>
      <c r="D97" s="70" t="s">
        <v>33</v>
      </c>
      <c r="E97" s="72" t="s">
        <v>187</v>
      </c>
      <c r="F97" s="70" t="s">
        <v>107</v>
      </c>
      <c r="G97" s="7" t="s">
        <v>13</v>
      </c>
      <c r="H97" s="7" t="s">
        <v>14</v>
      </c>
      <c r="I97" s="225"/>
      <c r="J97" s="52">
        <f>J98</f>
        <v>30</v>
      </c>
      <c r="K97" s="52">
        <f t="shared" si="28"/>
        <v>30</v>
      </c>
      <c r="L97" s="198">
        <f t="shared" si="21"/>
        <v>100</v>
      </c>
    </row>
    <row r="98" spans="1:12" ht="47.25">
      <c r="A98" s="250" t="s">
        <v>145</v>
      </c>
      <c r="B98" s="259" t="s">
        <v>30</v>
      </c>
      <c r="C98" s="211" t="s">
        <v>21</v>
      </c>
      <c r="D98" s="211" t="s">
        <v>33</v>
      </c>
      <c r="E98" s="256" t="s">
        <v>187</v>
      </c>
      <c r="F98" s="211" t="s">
        <v>107</v>
      </c>
      <c r="G98" s="257" t="s">
        <v>13</v>
      </c>
      <c r="H98" s="251" t="s">
        <v>14</v>
      </c>
      <c r="I98" s="260" t="s">
        <v>153</v>
      </c>
      <c r="J98" s="255">
        <f>'Прил 2'!J36</f>
        <v>30</v>
      </c>
      <c r="K98" s="255">
        <f>'Прил 2'!K36</f>
        <v>30</v>
      </c>
      <c r="L98" s="254">
        <f t="shared" si="21"/>
        <v>100</v>
      </c>
    </row>
    <row r="99" spans="1:12" ht="63">
      <c r="A99" s="94" t="s">
        <v>148</v>
      </c>
      <c r="B99" s="96">
        <v>89</v>
      </c>
      <c r="C99" s="97"/>
      <c r="D99" s="70"/>
      <c r="E99" s="72"/>
      <c r="F99" s="70"/>
      <c r="G99" s="74"/>
      <c r="H99" s="70"/>
      <c r="I99" s="74"/>
      <c r="J99" s="52">
        <f>J100</f>
        <v>1164.2140000000002</v>
      </c>
      <c r="K99" s="52">
        <f t="shared" ref="K99:L99" si="29">K100</f>
        <v>1145.1050000000002</v>
      </c>
      <c r="L99" s="198">
        <f t="shared" si="21"/>
        <v>98.358635096296737</v>
      </c>
    </row>
    <row r="100" spans="1:12" ht="80.25" customHeight="1">
      <c r="A100" s="94" t="s">
        <v>149</v>
      </c>
      <c r="B100" s="96">
        <v>89</v>
      </c>
      <c r="C100" s="97" t="s">
        <v>20</v>
      </c>
      <c r="D100" s="70"/>
      <c r="E100" s="72"/>
      <c r="F100" s="70"/>
      <c r="G100" s="74"/>
      <c r="H100" s="70"/>
      <c r="I100" s="74"/>
      <c r="J100" s="52">
        <f>J106+J118+J130+J165+J176+J142+J148+J170+J155+J149+J131+J107+J177+J119</f>
        <v>1164.2140000000002</v>
      </c>
      <c r="K100" s="52">
        <f>K106+K118+K130+K165+K176+K142+K148+K170+K155+K149+K131+K107+K177+K119</f>
        <v>1145.1050000000002</v>
      </c>
      <c r="L100" s="198">
        <f t="shared" si="21"/>
        <v>98.358635096296737</v>
      </c>
    </row>
    <row r="101" spans="1:12" ht="15.75">
      <c r="A101" s="93" t="s">
        <v>57</v>
      </c>
      <c r="B101" s="98">
        <v>89</v>
      </c>
      <c r="C101" s="70">
        <v>1</v>
      </c>
      <c r="D101" s="70" t="s">
        <v>33</v>
      </c>
      <c r="E101" s="72" t="s">
        <v>58</v>
      </c>
      <c r="F101" s="70"/>
      <c r="G101" s="74"/>
      <c r="H101" s="70"/>
      <c r="I101" s="70"/>
      <c r="J101" s="52">
        <f>J104</f>
        <v>298.05</v>
      </c>
      <c r="K101" s="52">
        <f>K104</f>
        <v>298.04000000000002</v>
      </c>
      <c r="L101" s="198">
        <f t="shared" si="21"/>
        <v>99.996644858245261</v>
      </c>
    </row>
    <row r="102" spans="1:12" ht="31.5">
      <c r="A102" s="94" t="s">
        <v>91</v>
      </c>
      <c r="B102" s="98">
        <v>89</v>
      </c>
      <c r="C102" s="70">
        <v>1</v>
      </c>
      <c r="D102" s="70" t="s">
        <v>33</v>
      </c>
      <c r="E102" s="72" t="s">
        <v>58</v>
      </c>
      <c r="F102" s="70" t="s">
        <v>93</v>
      </c>
      <c r="G102" s="74"/>
      <c r="H102" s="70"/>
      <c r="I102" s="70"/>
      <c r="J102" s="52">
        <f>J103</f>
        <v>298.05</v>
      </c>
      <c r="K102" s="52">
        <f t="shared" ref="K102:L102" si="30">K103</f>
        <v>298.04000000000002</v>
      </c>
      <c r="L102" s="198">
        <f t="shared" si="21"/>
        <v>99.996644858245261</v>
      </c>
    </row>
    <row r="103" spans="1:12" ht="31.5">
      <c r="A103" s="94" t="s">
        <v>92</v>
      </c>
      <c r="B103" s="98">
        <v>89</v>
      </c>
      <c r="C103" s="70">
        <v>1</v>
      </c>
      <c r="D103" s="70" t="s">
        <v>33</v>
      </c>
      <c r="E103" s="72" t="s">
        <v>58</v>
      </c>
      <c r="F103" s="70" t="s">
        <v>94</v>
      </c>
      <c r="G103" s="74"/>
      <c r="H103" s="70"/>
      <c r="I103" s="70"/>
      <c r="J103" s="52">
        <f>J104</f>
        <v>298.05</v>
      </c>
      <c r="K103" s="52">
        <f t="shared" ref="K103:L103" si="31">K104</f>
        <v>298.04000000000002</v>
      </c>
      <c r="L103" s="198">
        <f t="shared" si="21"/>
        <v>99.996644858245261</v>
      </c>
    </row>
    <row r="104" spans="1:12" ht="15.75">
      <c r="A104" s="93" t="s">
        <v>56</v>
      </c>
      <c r="B104" s="98">
        <v>89</v>
      </c>
      <c r="C104" s="70">
        <v>1</v>
      </c>
      <c r="D104" s="70" t="s">
        <v>33</v>
      </c>
      <c r="E104" s="72" t="s">
        <v>58</v>
      </c>
      <c r="F104" s="70" t="s">
        <v>94</v>
      </c>
      <c r="G104" s="74" t="s">
        <v>27</v>
      </c>
      <c r="H104" s="70"/>
      <c r="I104" s="70"/>
      <c r="J104" s="52">
        <f>J105</f>
        <v>298.05</v>
      </c>
      <c r="K104" s="52">
        <f t="shared" ref="K104:L105" si="32">K105</f>
        <v>298.04000000000002</v>
      </c>
      <c r="L104" s="198">
        <f t="shared" si="21"/>
        <v>99.996644858245261</v>
      </c>
    </row>
    <row r="105" spans="1:12" ht="15.75">
      <c r="A105" s="93" t="s">
        <v>23</v>
      </c>
      <c r="B105" s="98">
        <v>89</v>
      </c>
      <c r="C105" s="70">
        <v>1</v>
      </c>
      <c r="D105" s="70" t="s">
        <v>33</v>
      </c>
      <c r="E105" s="72" t="s">
        <v>58</v>
      </c>
      <c r="F105" s="70" t="s">
        <v>94</v>
      </c>
      <c r="G105" s="74" t="s">
        <v>27</v>
      </c>
      <c r="H105" s="70" t="s">
        <v>13</v>
      </c>
      <c r="I105" s="70"/>
      <c r="J105" s="52">
        <f>J106</f>
        <v>298.05</v>
      </c>
      <c r="K105" s="52">
        <f t="shared" si="32"/>
        <v>298.04000000000002</v>
      </c>
      <c r="L105" s="198">
        <f t="shared" si="21"/>
        <v>99.996644858245261</v>
      </c>
    </row>
    <row r="106" spans="1:12" ht="52.15" customHeight="1">
      <c r="A106" s="250" t="s">
        <v>145</v>
      </c>
      <c r="B106" s="261">
        <v>89</v>
      </c>
      <c r="C106" s="211">
        <v>1</v>
      </c>
      <c r="D106" s="211" t="s">
        <v>33</v>
      </c>
      <c r="E106" s="256" t="s">
        <v>58</v>
      </c>
      <c r="F106" s="211" t="s">
        <v>94</v>
      </c>
      <c r="G106" s="260" t="s">
        <v>27</v>
      </c>
      <c r="H106" s="211" t="s">
        <v>13</v>
      </c>
      <c r="I106" s="211" t="s">
        <v>153</v>
      </c>
      <c r="J106" s="255">
        <f>'Прил 2'!J132</f>
        <v>298.05</v>
      </c>
      <c r="K106" s="255">
        <f>'Прил 2'!K132</f>
        <v>298.04000000000002</v>
      </c>
      <c r="L106" s="254">
        <f t="shared" si="21"/>
        <v>99.996644858245261</v>
      </c>
    </row>
    <row r="107" spans="1:12" ht="52.15" customHeight="1">
      <c r="A107" s="76" t="s">
        <v>150</v>
      </c>
      <c r="B107" s="69">
        <v>89</v>
      </c>
      <c r="C107" s="70" t="s">
        <v>20</v>
      </c>
      <c r="D107" s="70" t="s">
        <v>33</v>
      </c>
      <c r="E107" s="72" t="s">
        <v>43</v>
      </c>
      <c r="F107" s="70"/>
      <c r="G107" s="74"/>
      <c r="H107" s="11"/>
      <c r="I107" s="13"/>
      <c r="J107" s="52">
        <f>J108</f>
        <v>0.372</v>
      </c>
      <c r="K107" s="52">
        <f t="shared" ref="K107:L111" si="33">K108</f>
        <v>0.372</v>
      </c>
      <c r="L107" s="198">
        <f t="shared" si="21"/>
        <v>100</v>
      </c>
    </row>
    <row r="108" spans="1:12" ht="52.15" customHeight="1">
      <c r="A108" s="76" t="s">
        <v>95</v>
      </c>
      <c r="B108" s="69">
        <v>89</v>
      </c>
      <c r="C108" s="70" t="s">
        <v>20</v>
      </c>
      <c r="D108" s="70" t="s">
        <v>33</v>
      </c>
      <c r="E108" s="72" t="s">
        <v>43</v>
      </c>
      <c r="F108" s="70" t="s">
        <v>97</v>
      </c>
      <c r="G108" s="74"/>
      <c r="H108" s="11"/>
      <c r="I108" s="13"/>
      <c r="J108" s="52">
        <f>J109</f>
        <v>0.372</v>
      </c>
      <c r="K108" s="52">
        <f t="shared" si="33"/>
        <v>0.372</v>
      </c>
      <c r="L108" s="198">
        <f t="shared" si="21"/>
        <v>100</v>
      </c>
    </row>
    <row r="109" spans="1:12" ht="52.15" customHeight="1">
      <c r="A109" s="76" t="s">
        <v>96</v>
      </c>
      <c r="B109" s="69">
        <v>89</v>
      </c>
      <c r="C109" s="70" t="s">
        <v>20</v>
      </c>
      <c r="D109" s="70" t="s">
        <v>33</v>
      </c>
      <c r="E109" s="72" t="s">
        <v>43</v>
      </c>
      <c r="F109" s="70" t="s">
        <v>98</v>
      </c>
      <c r="G109" s="74"/>
      <c r="H109" s="11"/>
      <c r="I109" s="13"/>
      <c r="J109" s="52">
        <f>J110</f>
        <v>0.372</v>
      </c>
      <c r="K109" s="52">
        <f t="shared" si="33"/>
        <v>0.372</v>
      </c>
      <c r="L109" s="198">
        <f t="shared" si="21"/>
        <v>100</v>
      </c>
    </row>
    <row r="110" spans="1:12" ht="18.75" customHeight="1">
      <c r="A110" s="93" t="s">
        <v>12</v>
      </c>
      <c r="B110" s="69">
        <v>89</v>
      </c>
      <c r="C110" s="70" t="s">
        <v>20</v>
      </c>
      <c r="D110" s="70" t="s">
        <v>33</v>
      </c>
      <c r="E110" s="72" t="s">
        <v>43</v>
      </c>
      <c r="F110" s="70" t="s">
        <v>98</v>
      </c>
      <c r="G110" s="74" t="s">
        <v>13</v>
      </c>
      <c r="H110" s="11"/>
      <c r="I110" s="13"/>
      <c r="J110" s="52">
        <f>J111</f>
        <v>0.372</v>
      </c>
      <c r="K110" s="52">
        <f t="shared" si="33"/>
        <v>0.372</v>
      </c>
      <c r="L110" s="198">
        <f t="shared" si="21"/>
        <v>100</v>
      </c>
    </row>
    <row r="111" spans="1:12" ht="27.75" customHeight="1">
      <c r="A111" s="93" t="s">
        <v>64</v>
      </c>
      <c r="B111" s="69">
        <v>89</v>
      </c>
      <c r="C111" s="70" t="s">
        <v>20</v>
      </c>
      <c r="D111" s="70" t="s">
        <v>33</v>
      </c>
      <c r="E111" s="72" t="s">
        <v>43</v>
      </c>
      <c r="F111" s="70" t="s">
        <v>98</v>
      </c>
      <c r="G111" s="74" t="s">
        <v>13</v>
      </c>
      <c r="H111" s="11" t="s">
        <v>42</v>
      </c>
      <c r="I111" s="3"/>
      <c r="J111" s="52">
        <f>J112</f>
        <v>0.372</v>
      </c>
      <c r="K111" s="52">
        <f t="shared" si="33"/>
        <v>0.372</v>
      </c>
      <c r="L111" s="198">
        <f t="shared" si="21"/>
        <v>100</v>
      </c>
    </row>
    <row r="112" spans="1:12" ht="52.15" customHeight="1">
      <c r="A112" s="250" t="s">
        <v>145</v>
      </c>
      <c r="B112" s="259">
        <v>89</v>
      </c>
      <c r="C112" s="211" t="s">
        <v>20</v>
      </c>
      <c r="D112" s="211" t="s">
        <v>33</v>
      </c>
      <c r="E112" s="256" t="s">
        <v>43</v>
      </c>
      <c r="F112" s="211" t="s">
        <v>98</v>
      </c>
      <c r="G112" s="260" t="s">
        <v>13</v>
      </c>
      <c r="H112" s="211" t="s">
        <v>42</v>
      </c>
      <c r="I112" s="211" t="s">
        <v>153</v>
      </c>
      <c r="J112" s="255">
        <f>'Прил 2'!J80</f>
        <v>0.372</v>
      </c>
      <c r="K112" s="255">
        <f>'Прил 2'!K80</f>
        <v>0.372</v>
      </c>
      <c r="L112" s="254">
        <f t="shared" si="21"/>
        <v>100</v>
      </c>
    </row>
    <row r="113" spans="1:53" ht="52.9" customHeight="1">
      <c r="A113" s="76" t="s">
        <v>150</v>
      </c>
      <c r="B113" s="69">
        <v>89</v>
      </c>
      <c r="C113" s="70" t="s">
        <v>20</v>
      </c>
      <c r="D113" s="70" t="s">
        <v>33</v>
      </c>
      <c r="E113" s="72" t="s">
        <v>43</v>
      </c>
      <c r="F113" s="70"/>
      <c r="G113" s="74"/>
      <c r="H113" s="11"/>
      <c r="I113" s="13"/>
      <c r="J113" s="28">
        <f>J116</f>
        <v>4.6280000000000001</v>
      </c>
      <c r="K113" s="28">
        <f>K116</f>
        <v>0</v>
      </c>
      <c r="L113" s="198">
        <f t="shared" si="21"/>
        <v>0</v>
      </c>
    </row>
    <row r="114" spans="1:53" s="47" customFormat="1" ht="21.6" customHeight="1">
      <c r="A114" s="99" t="s">
        <v>103</v>
      </c>
      <c r="B114" s="69" t="s">
        <v>45</v>
      </c>
      <c r="C114" s="70" t="s">
        <v>20</v>
      </c>
      <c r="D114" s="70" t="s">
        <v>33</v>
      </c>
      <c r="E114" s="72" t="s">
        <v>43</v>
      </c>
      <c r="F114" s="70" t="s">
        <v>104</v>
      </c>
      <c r="G114" s="74"/>
      <c r="H114" s="3"/>
      <c r="I114" s="13"/>
      <c r="J114" s="26">
        <f>J115</f>
        <v>4.6280000000000001</v>
      </c>
      <c r="K114" s="26">
        <f t="shared" ref="K114:L114" si="34">K115</f>
        <v>0</v>
      </c>
      <c r="L114" s="198">
        <f t="shared" si="21"/>
        <v>0</v>
      </c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</row>
    <row r="115" spans="1:53" s="47" customFormat="1" ht="22.15" customHeight="1">
      <c r="A115" s="76" t="s">
        <v>44</v>
      </c>
      <c r="B115" s="69" t="s">
        <v>45</v>
      </c>
      <c r="C115" s="70" t="s">
        <v>20</v>
      </c>
      <c r="D115" s="70" t="s">
        <v>33</v>
      </c>
      <c r="E115" s="72" t="s">
        <v>43</v>
      </c>
      <c r="F115" s="70" t="s">
        <v>46</v>
      </c>
      <c r="G115" s="74"/>
      <c r="H115" s="3"/>
      <c r="I115" s="13"/>
      <c r="J115" s="26">
        <f>J116</f>
        <v>4.6280000000000001</v>
      </c>
      <c r="K115" s="26">
        <f t="shared" ref="K115:L115" si="35">K116</f>
        <v>0</v>
      </c>
      <c r="L115" s="198">
        <f t="shared" si="21"/>
        <v>0</v>
      </c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</row>
    <row r="116" spans="1:53" ht="15.75">
      <c r="A116" s="93" t="s">
        <v>12</v>
      </c>
      <c r="B116" s="69" t="s">
        <v>45</v>
      </c>
      <c r="C116" s="70" t="s">
        <v>20</v>
      </c>
      <c r="D116" s="70" t="s">
        <v>33</v>
      </c>
      <c r="E116" s="72" t="s">
        <v>43</v>
      </c>
      <c r="F116" s="70" t="s">
        <v>46</v>
      </c>
      <c r="G116" s="74" t="s">
        <v>13</v>
      </c>
      <c r="H116" s="11"/>
      <c r="I116" s="13"/>
      <c r="J116" s="28">
        <f>J117</f>
        <v>4.6280000000000001</v>
      </c>
      <c r="K116" s="28">
        <f t="shared" ref="K116:L117" si="36">K117</f>
        <v>0</v>
      </c>
      <c r="L116" s="198">
        <f t="shared" si="21"/>
        <v>0</v>
      </c>
    </row>
    <row r="117" spans="1:53" ht="15.75">
      <c r="A117" s="93" t="s">
        <v>64</v>
      </c>
      <c r="B117" s="69" t="s">
        <v>45</v>
      </c>
      <c r="C117" s="70" t="s">
        <v>20</v>
      </c>
      <c r="D117" s="70" t="s">
        <v>33</v>
      </c>
      <c r="E117" s="72" t="s">
        <v>43</v>
      </c>
      <c r="F117" s="70" t="s">
        <v>46</v>
      </c>
      <c r="G117" s="74" t="s">
        <v>13</v>
      </c>
      <c r="H117" s="11" t="s">
        <v>42</v>
      </c>
      <c r="I117" s="3"/>
      <c r="J117" s="28">
        <f>J118</f>
        <v>4.6280000000000001</v>
      </c>
      <c r="K117" s="28">
        <f t="shared" si="36"/>
        <v>0</v>
      </c>
      <c r="L117" s="198">
        <f t="shared" si="21"/>
        <v>0</v>
      </c>
    </row>
    <row r="118" spans="1:53" ht="47.25">
      <c r="A118" s="250" t="s">
        <v>145</v>
      </c>
      <c r="B118" s="262">
        <v>89</v>
      </c>
      <c r="C118" s="263" t="s">
        <v>20</v>
      </c>
      <c r="D118" s="211" t="s">
        <v>33</v>
      </c>
      <c r="E118" s="256" t="s">
        <v>43</v>
      </c>
      <c r="F118" s="211" t="s">
        <v>46</v>
      </c>
      <c r="G118" s="260" t="s">
        <v>13</v>
      </c>
      <c r="H118" s="211" t="s">
        <v>42</v>
      </c>
      <c r="I118" s="211" t="s">
        <v>153</v>
      </c>
      <c r="J118" s="255">
        <f>'Прил 2'!J47</f>
        <v>4.6280000000000001</v>
      </c>
      <c r="K118" s="255">
        <f>'Прил 2'!K47</f>
        <v>0</v>
      </c>
      <c r="L118" s="254">
        <f t="shared" si="21"/>
        <v>0</v>
      </c>
    </row>
    <row r="119" spans="1:53" ht="31.5">
      <c r="A119" s="76" t="s">
        <v>199</v>
      </c>
      <c r="B119" s="69" t="s">
        <v>45</v>
      </c>
      <c r="C119" s="70" t="s">
        <v>20</v>
      </c>
      <c r="D119" s="70" t="s">
        <v>33</v>
      </c>
      <c r="E119" s="72" t="s">
        <v>200</v>
      </c>
      <c r="F119" s="70"/>
      <c r="G119" s="74"/>
      <c r="H119" s="70"/>
      <c r="I119" s="70"/>
      <c r="J119" s="52">
        <f>J120</f>
        <v>10</v>
      </c>
      <c r="K119" s="52">
        <f t="shared" ref="K119:L123" si="37">K120</f>
        <v>8</v>
      </c>
      <c r="L119" s="198">
        <f t="shared" si="21"/>
        <v>80</v>
      </c>
    </row>
    <row r="120" spans="1:53" ht="31.5">
      <c r="A120" s="76" t="s">
        <v>95</v>
      </c>
      <c r="B120" s="69" t="s">
        <v>45</v>
      </c>
      <c r="C120" s="70" t="s">
        <v>20</v>
      </c>
      <c r="D120" s="70" t="s">
        <v>33</v>
      </c>
      <c r="E120" s="72" t="s">
        <v>200</v>
      </c>
      <c r="F120" s="70" t="s">
        <v>97</v>
      </c>
      <c r="G120" s="74"/>
      <c r="H120" s="70"/>
      <c r="I120" s="70"/>
      <c r="J120" s="52">
        <f>J121</f>
        <v>10</v>
      </c>
      <c r="K120" s="52">
        <f t="shared" si="37"/>
        <v>8</v>
      </c>
      <c r="L120" s="198">
        <f t="shared" si="21"/>
        <v>80</v>
      </c>
    </row>
    <row r="121" spans="1:53" ht="47.25">
      <c r="A121" s="76" t="s">
        <v>96</v>
      </c>
      <c r="B121" s="69" t="s">
        <v>45</v>
      </c>
      <c r="C121" s="70" t="s">
        <v>20</v>
      </c>
      <c r="D121" s="70" t="s">
        <v>33</v>
      </c>
      <c r="E121" s="72" t="s">
        <v>200</v>
      </c>
      <c r="F121" s="70" t="s">
        <v>98</v>
      </c>
      <c r="G121" s="74"/>
      <c r="H121" s="70"/>
      <c r="I121" s="70"/>
      <c r="J121" s="52">
        <f>J122</f>
        <v>10</v>
      </c>
      <c r="K121" s="52">
        <f t="shared" si="37"/>
        <v>8</v>
      </c>
      <c r="L121" s="198">
        <f t="shared" si="21"/>
        <v>80</v>
      </c>
    </row>
    <row r="122" spans="1:53" ht="15.75">
      <c r="A122" s="93" t="s">
        <v>12</v>
      </c>
      <c r="B122" s="69" t="s">
        <v>45</v>
      </c>
      <c r="C122" s="70" t="s">
        <v>20</v>
      </c>
      <c r="D122" s="70" t="s">
        <v>33</v>
      </c>
      <c r="E122" s="72" t="s">
        <v>200</v>
      </c>
      <c r="F122" s="70" t="s">
        <v>98</v>
      </c>
      <c r="G122" s="74" t="s">
        <v>13</v>
      </c>
      <c r="H122" s="70"/>
      <c r="I122" s="70"/>
      <c r="J122" s="52">
        <f>J123</f>
        <v>10</v>
      </c>
      <c r="K122" s="52">
        <f t="shared" si="37"/>
        <v>8</v>
      </c>
      <c r="L122" s="198">
        <f t="shared" si="21"/>
        <v>80</v>
      </c>
    </row>
    <row r="123" spans="1:53" ht="15.75">
      <c r="A123" s="76" t="s">
        <v>193</v>
      </c>
      <c r="B123" s="69" t="s">
        <v>45</v>
      </c>
      <c r="C123" s="70" t="s">
        <v>20</v>
      </c>
      <c r="D123" s="70" t="s">
        <v>33</v>
      </c>
      <c r="E123" s="72" t="s">
        <v>200</v>
      </c>
      <c r="F123" s="70" t="s">
        <v>98</v>
      </c>
      <c r="G123" s="74" t="s">
        <v>13</v>
      </c>
      <c r="H123" s="70" t="s">
        <v>28</v>
      </c>
      <c r="I123" s="70"/>
      <c r="J123" s="52">
        <f>J124</f>
        <v>10</v>
      </c>
      <c r="K123" s="52">
        <f t="shared" si="37"/>
        <v>8</v>
      </c>
      <c r="L123" s="198">
        <f t="shared" si="21"/>
        <v>80</v>
      </c>
    </row>
    <row r="124" spans="1:53" ht="47.25">
      <c r="A124" s="250" t="s">
        <v>145</v>
      </c>
      <c r="B124" s="260">
        <v>89</v>
      </c>
      <c r="C124" s="211">
        <v>1</v>
      </c>
      <c r="D124" s="211" t="s">
        <v>33</v>
      </c>
      <c r="E124" s="256" t="s">
        <v>200</v>
      </c>
      <c r="F124" s="211" t="s">
        <v>98</v>
      </c>
      <c r="G124" s="260" t="s">
        <v>13</v>
      </c>
      <c r="H124" s="211" t="s">
        <v>28</v>
      </c>
      <c r="I124" s="211" t="s">
        <v>153</v>
      </c>
      <c r="J124" s="255">
        <f>'Прил 2'!J61</f>
        <v>10</v>
      </c>
      <c r="K124" s="255">
        <f>'Прил 2'!K61</f>
        <v>8</v>
      </c>
      <c r="L124" s="254">
        <f t="shared" si="21"/>
        <v>80</v>
      </c>
    </row>
    <row r="125" spans="1:53" ht="15.75">
      <c r="A125" s="57" t="s">
        <v>60</v>
      </c>
      <c r="B125" s="18">
        <v>89</v>
      </c>
      <c r="C125" s="3">
        <v>1</v>
      </c>
      <c r="D125" s="3" t="s">
        <v>33</v>
      </c>
      <c r="E125" s="25">
        <v>41240</v>
      </c>
      <c r="F125" s="70"/>
      <c r="G125" s="62"/>
      <c r="H125" s="11"/>
      <c r="I125" s="11"/>
      <c r="J125" s="28">
        <f>J128</f>
        <v>3.3</v>
      </c>
      <c r="K125" s="28">
        <f>K128</f>
        <v>3.3</v>
      </c>
      <c r="L125" s="198">
        <f t="shared" si="21"/>
        <v>100</v>
      </c>
    </row>
    <row r="126" spans="1:53" ht="31.5">
      <c r="A126" s="6" t="s">
        <v>88</v>
      </c>
      <c r="B126" s="18">
        <v>89</v>
      </c>
      <c r="C126" s="3">
        <v>1</v>
      </c>
      <c r="D126" s="3" t="s">
        <v>33</v>
      </c>
      <c r="E126" s="25" t="s">
        <v>65</v>
      </c>
      <c r="F126" s="70" t="s">
        <v>89</v>
      </c>
      <c r="G126" s="62"/>
      <c r="H126" s="11"/>
      <c r="I126" s="11"/>
      <c r="J126" s="28">
        <f>J127</f>
        <v>3.3</v>
      </c>
      <c r="K126" s="28">
        <f t="shared" ref="K126:L126" si="38">K127</f>
        <v>3.3</v>
      </c>
      <c r="L126" s="198">
        <f t="shared" si="21"/>
        <v>100</v>
      </c>
    </row>
    <row r="127" spans="1:53" ht="15.75">
      <c r="A127" s="23" t="s">
        <v>61</v>
      </c>
      <c r="B127" s="18">
        <v>89</v>
      </c>
      <c r="C127" s="3">
        <v>1</v>
      </c>
      <c r="D127" s="3" t="s">
        <v>33</v>
      </c>
      <c r="E127" s="25" t="s">
        <v>65</v>
      </c>
      <c r="F127" s="70" t="s">
        <v>142</v>
      </c>
      <c r="G127" s="62"/>
      <c r="H127" s="11"/>
      <c r="I127" s="11"/>
      <c r="J127" s="28">
        <f>J128</f>
        <v>3.3</v>
      </c>
      <c r="K127" s="28">
        <f t="shared" ref="K127:L127" si="39">K128</f>
        <v>3.3</v>
      </c>
      <c r="L127" s="198">
        <f t="shared" si="21"/>
        <v>100</v>
      </c>
    </row>
    <row r="128" spans="1:53" ht="31.5">
      <c r="A128" s="57" t="s">
        <v>15</v>
      </c>
      <c r="B128" s="18">
        <v>89</v>
      </c>
      <c r="C128" s="3">
        <v>1</v>
      </c>
      <c r="D128" s="3" t="s">
        <v>33</v>
      </c>
      <c r="E128" s="25" t="s">
        <v>65</v>
      </c>
      <c r="F128" s="70" t="s">
        <v>142</v>
      </c>
      <c r="G128" s="62" t="s">
        <v>28</v>
      </c>
      <c r="H128" s="11"/>
      <c r="I128" s="11"/>
      <c r="J128" s="28">
        <f>J129</f>
        <v>3.3</v>
      </c>
      <c r="K128" s="28">
        <f t="shared" ref="K128:L129" si="40">K129</f>
        <v>3.3</v>
      </c>
      <c r="L128" s="198">
        <f t="shared" si="21"/>
        <v>100</v>
      </c>
    </row>
    <row r="129" spans="1:12" ht="31.5">
      <c r="A129" s="57" t="s">
        <v>59</v>
      </c>
      <c r="B129" s="18">
        <v>89</v>
      </c>
      <c r="C129" s="3">
        <v>1</v>
      </c>
      <c r="D129" s="3" t="s">
        <v>33</v>
      </c>
      <c r="E129" s="25" t="s">
        <v>65</v>
      </c>
      <c r="F129" s="70" t="s">
        <v>142</v>
      </c>
      <c r="G129" s="62" t="s">
        <v>28</v>
      </c>
      <c r="H129" s="11" t="s">
        <v>13</v>
      </c>
      <c r="I129" s="11"/>
      <c r="J129" s="28">
        <f>J130</f>
        <v>3.3</v>
      </c>
      <c r="K129" s="28">
        <f t="shared" si="40"/>
        <v>3.3</v>
      </c>
      <c r="L129" s="198">
        <f t="shared" si="21"/>
        <v>100</v>
      </c>
    </row>
    <row r="130" spans="1:12" ht="47.25">
      <c r="A130" s="250" t="s">
        <v>145</v>
      </c>
      <c r="B130" s="260">
        <v>89</v>
      </c>
      <c r="C130" s="211">
        <v>1</v>
      </c>
      <c r="D130" s="211" t="s">
        <v>33</v>
      </c>
      <c r="E130" s="256" t="s">
        <v>65</v>
      </c>
      <c r="F130" s="211" t="s">
        <v>142</v>
      </c>
      <c r="G130" s="260" t="s">
        <v>28</v>
      </c>
      <c r="H130" s="211" t="s">
        <v>13</v>
      </c>
      <c r="I130" s="211" t="s">
        <v>153</v>
      </c>
      <c r="J130" s="255">
        <f>'Прил 2'!J139</f>
        <v>3.3</v>
      </c>
      <c r="K130" s="255">
        <f>'Прил 2'!K139</f>
        <v>3.3</v>
      </c>
      <c r="L130" s="254">
        <f t="shared" si="21"/>
        <v>100</v>
      </c>
    </row>
    <row r="131" spans="1:12" ht="31.5">
      <c r="A131" s="76" t="s">
        <v>195</v>
      </c>
      <c r="B131" s="109" t="s">
        <v>45</v>
      </c>
      <c r="C131" s="7" t="s">
        <v>20</v>
      </c>
      <c r="D131" s="7" t="s">
        <v>33</v>
      </c>
      <c r="E131" s="7" t="s">
        <v>196</v>
      </c>
      <c r="F131" s="7"/>
      <c r="G131" s="70"/>
      <c r="H131" s="70"/>
      <c r="I131" s="70"/>
      <c r="J131" s="52">
        <f>J132</f>
        <v>50</v>
      </c>
      <c r="K131" s="52">
        <f t="shared" ref="K131:L135" si="41">K132</f>
        <v>48.04</v>
      </c>
      <c r="L131" s="198">
        <f t="shared" si="21"/>
        <v>96.08</v>
      </c>
    </row>
    <row r="132" spans="1:12" ht="31.5">
      <c r="A132" s="76" t="s">
        <v>95</v>
      </c>
      <c r="B132" s="109" t="s">
        <v>45</v>
      </c>
      <c r="C132" s="7" t="s">
        <v>20</v>
      </c>
      <c r="D132" s="7" t="s">
        <v>33</v>
      </c>
      <c r="E132" s="7" t="s">
        <v>196</v>
      </c>
      <c r="F132" s="7" t="s">
        <v>97</v>
      </c>
      <c r="G132" s="70"/>
      <c r="H132" s="70"/>
      <c r="I132" s="70"/>
      <c r="J132" s="52">
        <f>J133</f>
        <v>50</v>
      </c>
      <c r="K132" s="52">
        <f t="shared" si="41"/>
        <v>48.04</v>
      </c>
      <c r="L132" s="198">
        <f t="shared" si="21"/>
        <v>96.08</v>
      </c>
    </row>
    <row r="133" spans="1:12" ht="47.25">
      <c r="A133" s="76" t="s">
        <v>96</v>
      </c>
      <c r="B133" s="109" t="s">
        <v>45</v>
      </c>
      <c r="C133" s="7" t="s">
        <v>20</v>
      </c>
      <c r="D133" s="7" t="s">
        <v>33</v>
      </c>
      <c r="E133" s="7" t="s">
        <v>196</v>
      </c>
      <c r="F133" s="7" t="s">
        <v>98</v>
      </c>
      <c r="G133" s="70"/>
      <c r="H133" s="70"/>
      <c r="I133" s="70"/>
      <c r="J133" s="52">
        <f>J134</f>
        <v>50</v>
      </c>
      <c r="K133" s="52">
        <f t="shared" si="41"/>
        <v>48.04</v>
      </c>
      <c r="L133" s="198">
        <f t="shared" si="21"/>
        <v>96.08</v>
      </c>
    </row>
    <row r="134" spans="1:12" ht="31.5">
      <c r="A134" s="199" t="s">
        <v>204</v>
      </c>
      <c r="B134" s="109" t="s">
        <v>45</v>
      </c>
      <c r="C134" s="7" t="s">
        <v>20</v>
      </c>
      <c r="D134" s="7" t="s">
        <v>33</v>
      </c>
      <c r="E134" s="7" t="s">
        <v>196</v>
      </c>
      <c r="F134" s="7" t="s">
        <v>98</v>
      </c>
      <c r="G134" s="74" t="s">
        <v>25</v>
      </c>
      <c r="H134" s="70"/>
      <c r="I134" s="70"/>
      <c r="J134" s="52">
        <f>J135</f>
        <v>50</v>
      </c>
      <c r="K134" s="52">
        <f t="shared" si="41"/>
        <v>48.04</v>
      </c>
      <c r="L134" s="198">
        <f t="shared" si="21"/>
        <v>96.08</v>
      </c>
    </row>
    <row r="135" spans="1:12" ht="47.25">
      <c r="A135" s="199" t="s">
        <v>205</v>
      </c>
      <c r="B135" s="109" t="s">
        <v>45</v>
      </c>
      <c r="C135" s="7" t="s">
        <v>20</v>
      </c>
      <c r="D135" s="7" t="s">
        <v>33</v>
      </c>
      <c r="E135" s="7" t="s">
        <v>196</v>
      </c>
      <c r="F135" s="7" t="s">
        <v>98</v>
      </c>
      <c r="G135" s="74" t="s">
        <v>25</v>
      </c>
      <c r="H135" s="70" t="s">
        <v>27</v>
      </c>
      <c r="I135" s="70"/>
      <c r="J135" s="52">
        <f>J136</f>
        <v>50</v>
      </c>
      <c r="K135" s="52">
        <f t="shared" si="41"/>
        <v>48.04</v>
      </c>
      <c r="L135" s="198">
        <f t="shared" si="21"/>
        <v>96.08</v>
      </c>
    </row>
    <row r="136" spans="1:12" ht="47.25">
      <c r="A136" s="250" t="s">
        <v>145</v>
      </c>
      <c r="B136" s="264">
        <v>89</v>
      </c>
      <c r="C136" s="211" t="s">
        <v>20</v>
      </c>
      <c r="D136" s="211" t="s">
        <v>33</v>
      </c>
      <c r="E136" s="211" t="s">
        <v>196</v>
      </c>
      <c r="F136" s="211" t="s">
        <v>98</v>
      </c>
      <c r="G136" s="211" t="s">
        <v>25</v>
      </c>
      <c r="H136" s="211" t="s">
        <v>27</v>
      </c>
      <c r="I136" s="211" t="s">
        <v>153</v>
      </c>
      <c r="J136" s="255">
        <f>'Прил 2'!J77</f>
        <v>50</v>
      </c>
      <c r="K136" s="255">
        <f>'Прил 2'!K77</f>
        <v>48.04</v>
      </c>
      <c r="L136" s="254">
        <f t="shared" ref="L136:L182" si="42">K136/J136*100</f>
        <v>96.08</v>
      </c>
    </row>
    <row r="137" spans="1:12" ht="15.75">
      <c r="A137" s="6" t="s">
        <v>55</v>
      </c>
      <c r="B137" s="8" t="s">
        <v>45</v>
      </c>
      <c r="C137" s="10">
        <v>1</v>
      </c>
      <c r="D137" s="11" t="s">
        <v>33</v>
      </c>
      <c r="E137" s="64">
        <v>43010</v>
      </c>
      <c r="F137" s="100"/>
      <c r="G137" s="65"/>
      <c r="H137" s="9"/>
      <c r="I137" s="9"/>
      <c r="J137" s="28">
        <f>J140</f>
        <v>35</v>
      </c>
      <c r="K137" s="28">
        <f>K140</f>
        <v>26.056000000000001</v>
      </c>
      <c r="L137" s="198">
        <f t="shared" si="42"/>
        <v>74.445714285714288</v>
      </c>
    </row>
    <row r="138" spans="1:12" ht="31.5" customHeight="1">
      <c r="A138" s="6" t="s">
        <v>96</v>
      </c>
      <c r="B138" s="8" t="s">
        <v>45</v>
      </c>
      <c r="C138" s="10">
        <v>1</v>
      </c>
      <c r="D138" s="11" t="s">
        <v>33</v>
      </c>
      <c r="E138" s="64">
        <v>43010</v>
      </c>
      <c r="F138" s="100">
        <v>200</v>
      </c>
      <c r="G138" s="65"/>
      <c r="H138" s="9"/>
      <c r="I138" s="9"/>
      <c r="J138" s="28">
        <f>J139</f>
        <v>35</v>
      </c>
      <c r="K138" s="28">
        <f t="shared" ref="K138:L138" si="43">K139</f>
        <v>26.056000000000001</v>
      </c>
      <c r="L138" s="198">
        <f t="shared" si="42"/>
        <v>74.445714285714288</v>
      </c>
    </row>
    <row r="139" spans="1:12" ht="15.75">
      <c r="A139" s="22" t="s">
        <v>39</v>
      </c>
      <c r="B139" s="8" t="s">
        <v>45</v>
      </c>
      <c r="C139" s="10">
        <v>1</v>
      </c>
      <c r="D139" s="11" t="s">
        <v>33</v>
      </c>
      <c r="E139" s="64">
        <v>43010</v>
      </c>
      <c r="F139" s="100">
        <v>240</v>
      </c>
      <c r="G139" s="65"/>
      <c r="H139" s="9"/>
      <c r="I139" s="9"/>
      <c r="J139" s="28">
        <f>J140</f>
        <v>35</v>
      </c>
      <c r="K139" s="28">
        <f t="shared" ref="K139:L139" si="44">K140</f>
        <v>26.056000000000001</v>
      </c>
      <c r="L139" s="198">
        <f t="shared" si="42"/>
        <v>74.445714285714288</v>
      </c>
    </row>
    <row r="140" spans="1:12" ht="15.75">
      <c r="A140" s="57" t="s">
        <v>53</v>
      </c>
      <c r="B140" s="8" t="s">
        <v>45</v>
      </c>
      <c r="C140" s="10">
        <v>1</v>
      </c>
      <c r="D140" s="11" t="s">
        <v>33</v>
      </c>
      <c r="E140" s="64">
        <v>43010</v>
      </c>
      <c r="F140" s="100">
        <v>240</v>
      </c>
      <c r="G140" s="65" t="s">
        <v>16</v>
      </c>
      <c r="H140" s="9"/>
      <c r="I140" s="9"/>
      <c r="J140" s="28">
        <f>J141</f>
        <v>35</v>
      </c>
      <c r="K140" s="28">
        <f t="shared" ref="K140:L141" si="45">K141</f>
        <v>26.056000000000001</v>
      </c>
      <c r="L140" s="198">
        <f t="shared" si="42"/>
        <v>74.445714285714288</v>
      </c>
    </row>
    <row r="141" spans="1:12" ht="15.75">
      <c r="A141" s="24" t="s">
        <v>54</v>
      </c>
      <c r="B141" s="8" t="s">
        <v>45</v>
      </c>
      <c r="C141" s="10">
        <v>1</v>
      </c>
      <c r="D141" s="11" t="s">
        <v>33</v>
      </c>
      <c r="E141" s="64">
        <v>43010</v>
      </c>
      <c r="F141" s="100">
        <v>240</v>
      </c>
      <c r="G141" s="65" t="s">
        <v>16</v>
      </c>
      <c r="H141" s="9" t="s">
        <v>25</v>
      </c>
      <c r="I141" s="9"/>
      <c r="J141" s="28">
        <f>J142</f>
        <v>35</v>
      </c>
      <c r="K141" s="28">
        <f t="shared" si="45"/>
        <v>26.056000000000001</v>
      </c>
      <c r="L141" s="198">
        <f t="shared" si="42"/>
        <v>74.445714285714288</v>
      </c>
    </row>
    <row r="142" spans="1:12" ht="47.25">
      <c r="A142" s="250" t="s">
        <v>145</v>
      </c>
      <c r="B142" s="251" t="s">
        <v>45</v>
      </c>
      <c r="C142" s="265">
        <v>1</v>
      </c>
      <c r="D142" s="211" t="s">
        <v>33</v>
      </c>
      <c r="E142" s="266">
        <v>43010</v>
      </c>
      <c r="F142" s="265">
        <v>240</v>
      </c>
      <c r="G142" s="267" t="s">
        <v>16</v>
      </c>
      <c r="H142" s="263" t="s">
        <v>25</v>
      </c>
      <c r="I142" s="211" t="s">
        <v>153</v>
      </c>
      <c r="J142" s="255">
        <f>'Прил 2'!J122</f>
        <v>35</v>
      </c>
      <c r="K142" s="255">
        <f>'Прил 2'!K122</f>
        <v>26.056000000000001</v>
      </c>
      <c r="L142" s="254">
        <f t="shared" si="42"/>
        <v>74.445714285714288</v>
      </c>
    </row>
    <row r="143" spans="1:12" ht="15.75">
      <c r="A143" s="76" t="s">
        <v>130</v>
      </c>
      <c r="B143" s="7" t="s">
        <v>45</v>
      </c>
      <c r="C143" s="100">
        <v>1</v>
      </c>
      <c r="D143" s="70" t="s">
        <v>33</v>
      </c>
      <c r="E143" s="101">
        <v>43040</v>
      </c>
      <c r="F143" s="100"/>
      <c r="G143" s="102"/>
      <c r="H143" s="9"/>
      <c r="I143" s="9"/>
      <c r="J143" s="28">
        <f>J146</f>
        <v>228.02699999999999</v>
      </c>
      <c r="K143" s="28">
        <f>K146</f>
        <v>226.46</v>
      </c>
      <c r="L143" s="198">
        <f t="shared" si="42"/>
        <v>99.312800677112818</v>
      </c>
    </row>
    <row r="144" spans="1:12" ht="36" customHeight="1">
      <c r="A144" s="76" t="s">
        <v>96</v>
      </c>
      <c r="B144" s="7" t="s">
        <v>45</v>
      </c>
      <c r="C144" s="100">
        <v>1</v>
      </c>
      <c r="D144" s="70" t="s">
        <v>33</v>
      </c>
      <c r="E144" s="101">
        <v>43040</v>
      </c>
      <c r="F144" s="100">
        <v>200</v>
      </c>
      <c r="G144" s="102"/>
      <c r="H144" s="9"/>
      <c r="I144" s="9"/>
      <c r="J144" s="28">
        <f>J145</f>
        <v>228.02699999999999</v>
      </c>
      <c r="K144" s="28">
        <f t="shared" ref="K144:L144" si="46">K145</f>
        <v>226.46</v>
      </c>
      <c r="L144" s="198">
        <f t="shared" si="42"/>
        <v>99.312800677112818</v>
      </c>
    </row>
    <row r="145" spans="1:12" ht="15.75">
      <c r="A145" s="76" t="s">
        <v>39</v>
      </c>
      <c r="B145" s="7" t="s">
        <v>45</v>
      </c>
      <c r="C145" s="100">
        <v>1</v>
      </c>
      <c r="D145" s="70" t="s">
        <v>33</v>
      </c>
      <c r="E145" s="101">
        <v>43040</v>
      </c>
      <c r="F145" s="100">
        <v>240</v>
      </c>
      <c r="G145" s="102"/>
      <c r="H145" s="9"/>
      <c r="I145" s="9"/>
      <c r="J145" s="28">
        <f>J146</f>
        <v>228.02699999999999</v>
      </c>
      <c r="K145" s="28">
        <f t="shared" ref="K145:L145" si="47">K146</f>
        <v>226.46</v>
      </c>
      <c r="L145" s="198">
        <f t="shared" si="42"/>
        <v>99.312800677112818</v>
      </c>
    </row>
    <row r="146" spans="1:12" ht="15.75">
      <c r="A146" s="93" t="s">
        <v>53</v>
      </c>
      <c r="B146" s="7" t="s">
        <v>45</v>
      </c>
      <c r="C146" s="100">
        <v>1</v>
      </c>
      <c r="D146" s="70" t="s">
        <v>33</v>
      </c>
      <c r="E146" s="101">
        <v>43040</v>
      </c>
      <c r="F146" s="100">
        <v>240</v>
      </c>
      <c r="G146" s="74" t="s">
        <v>16</v>
      </c>
      <c r="H146" s="9"/>
      <c r="I146" s="9"/>
      <c r="J146" s="28">
        <f>J147</f>
        <v>228.02699999999999</v>
      </c>
      <c r="K146" s="28">
        <f t="shared" ref="K146:L147" si="48">K147</f>
        <v>226.46</v>
      </c>
      <c r="L146" s="198">
        <f t="shared" si="42"/>
        <v>99.312800677112818</v>
      </c>
    </row>
    <row r="147" spans="1:12" ht="15.75">
      <c r="A147" s="92" t="s">
        <v>54</v>
      </c>
      <c r="B147" s="7" t="s">
        <v>45</v>
      </c>
      <c r="C147" s="100">
        <v>1</v>
      </c>
      <c r="D147" s="70" t="s">
        <v>33</v>
      </c>
      <c r="E147" s="101">
        <v>43040</v>
      </c>
      <c r="F147" s="100">
        <v>240</v>
      </c>
      <c r="G147" s="74" t="s">
        <v>16</v>
      </c>
      <c r="H147" s="9" t="s">
        <v>25</v>
      </c>
      <c r="I147" s="9"/>
      <c r="J147" s="28">
        <f>J148</f>
        <v>228.02699999999999</v>
      </c>
      <c r="K147" s="28">
        <f t="shared" si="48"/>
        <v>226.46</v>
      </c>
      <c r="L147" s="198">
        <f t="shared" si="42"/>
        <v>99.312800677112818</v>
      </c>
    </row>
    <row r="148" spans="1:12" ht="55.5" customHeight="1">
      <c r="A148" s="250" t="s">
        <v>145</v>
      </c>
      <c r="B148" s="251" t="s">
        <v>45</v>
      </c>
      <c r="C148" s="265">
        <v>1</v>
      </c>
      <c r="D148" s="211" t="s">
        <v>33</v>
      </c>
      <c r="E148" s="266">
        <v>43040</v>
      </c>
      <c r="F148" s="265">
        <v>240</v>
      </c>
      <c r="G148" s="260" t="s">
        <v>16</v>
      </c>
      <c r="H148" s="263" t="s">
        <v>25</v>
      </c>
      <c r="I148" s="211" t="s">
        <v>153</v>
      </c>
      <c r="J148" s="255">
        <f>'Прил 2'!J125</f>
        <v>228.02699999999999</v>
      </c>
      <c r="K148" s="255">
        <f>'Прил 2'!K125</f>
        <v>226.46</v>
      </c>
      <c r="L148" s="254">
        <f t="shared" si="42"/>
        <v>99.312800677112818</v>
      </c>
    </row>
    <row r="149" spans="1:12" ht="100.5" customHeight="1">
      <c r="A149" s="92" t="s">
        <v>189</v>
      </c>
      <c r="B149" s="200">
        <v>89</v>
      </c>
      <c r="C149" s="8" t="s">
        <v>20</v>
      </c>
      <c r="D149" s="8" t="s">
        <v>33</v>
      </c>
      <c r="E149" s="20" t="s">
        <v>190</v>
      </c>
      <c r="F149" s="7"/>
      <c r="G149" s="62"/>
      <c r="H149" s="11"/>
      <c r="I149" s="11"/>
      <c r="J149" s="52">
        <f>J150</f>
        <v>30</v>
      </c>
      <c r="K149" s="52">
        <f t="shared" ref="K149:L153" si="49">K150</f>
        <v>30</v>
      </c>
      <c r="L149" s="198">
        <f t="shared" si="42"/>
        <v>100</v>
      </c>
    </row>
    <row r="150" spans="1:12" ht="40.5" customHeight="1">
      <c r="A150" s="6" t="s">
        <v>96</v>
      </c>
      <c r="B150" s="200">
        <v>89</v>
      </c>
      <c r="C150" s="8">
        <v>1</v>
      </c>
      <c r="D150" s="8" t="s">
        <v>33</v>
      </c>
      <c r="E150" s="20" t="s">
        <v>190</v>
      </c>
      <c r="F150" s="7" t="s">
        <v>97</v>
      </c>
      <c r="G150" s="62"/>
      <c r="H150" s="11"/>
      <c r="I150" s="11"/>
      <c r="J150" s="52">
        <f>J151</f>
        <v>30</v>
      </c>
      <c r="K150" s="52">
        <f t="shared" si="49"/>
        <v>30</v>
      </c>
      <c r="L150" s="198">
        <f t="shared" si="42"/>
        <v>100</v>
      </c>
    </row>
    <row r="151" spans="1:12" ht="21.75" customHeight="1">
      <c r="A151" s="22" t="s">
        <v>39</v>
      </c>
      <c r="B151" s="200">
        <v>89</v>
      </c>
      <c r="C151" s="8">
        <v>1</v>
      </c>
      <c r="D151" s="8" t="s">
        <v>33</v>
      </c>
      <c r="E151" s="20" t="s">
        <v>190</v>
      </c>
      <c r="F151" s="7" t="s">
        <v>98</v>
      </c>
      <c r="G151" s="62"/>
      <c r="H151" s="11"/>
      <c r="I151" s="11"/>
      <c r="J151" s="52">
        <f>J152</f>
        <v>30</v>
      </c>
      <c r="K151" s="52">
        <f t="shared" si="49"/>
        <v>30</v>
      </c>
      <c r="L151" s="198">
        <f t="shared" si="42"/>
        <v>100</v>
      </c>
    </row>
    <row r="152" spans="1:12" ht="20.25" customHeight="1">
      <c r="A152" s="57" t="s">
        <v>17</v>
      </c>
      <c r="B152" s="200">
        <v>89</v>
      </c>
      <c r="C152" s="8">
        <v>1</v>
      </c>
      <c r="D152" s="8" t="s">
        <v>33</v>
      </c>
      <c r="E152" s="20" t="s">
        <v>190</v>
      </c>
      <c r="F152" s="7" t="s">
        <v>98</v>
      </c>
      <c r="G152" s="62" t="s">
        <v>16</v>
      </c>
      <c r="H152" s="11"/>
      <c r="I152" s="11"/>
      <c r="J152" s="52">
        <f>J153</f>
        <v>30</v>
      </c>
      <c r="K152" s="52">
        <f t="shared" si="49"/>
        <v>30</v>
      </c>
      <c r="L152" s="198">
        <f t="shared" si="42"/>
        <v>100</v>
      </c>
    </row>
    <row r="153" spans="1:12" ht="20.25" customHeight="1">
      <c r="A153" s="57" t="s">
        <v>53</v>
      </c>
      <c r="B153" s="200">
        <v>89</v>
      </c>
      <c r="C153" s="8">
        <v>1</v>
      </c>
      <c r="D153" s="8" t="s">
        <v>33</v>
      </c>
      <c r="E153" s="20" t="s">
        <v>190</v>
      </c>
      <c r="F153" s="7" t="s">
        <v>98</v>
      </c>
      <c r="G153" s="62" t="s">
        <v>16</v>
      </c>
      <c r="H153" s="11" t="s">
        <v>24</v>
      </c>
      <c r="I153" s="11"/>
      <c r="J153" s="52">
        <f>J154</f>
        <v>30</v>
      </c>
      <c r="K153" s="52">
        <f t="shared" si="49"/>
        <v>30</v>
      </c>
      <c r="L153" s="198">
        <f t="shared" si="42"/>
        <v>100</v>
      </c>
    </row>
    <row r="154" spans="1:12" ht="55.5" customHeight="1">
      <c r="A154" s="250" t="s">
        <v>145</v>
      </c>
      <c r="B154" s="257">
        <v>89</v>
      </c>
      <c r="C154" s="251">
        <v>1</v>
      </c>
      <c r="D154" s="251" t="s">
        <v>33</v>
      </c>
      <c r="E154" s="258" t="s">
        <v>190</v>
      </c>
      <c r="F154" s="251" t="s">
        <v>98</v>
      </c>
      <c r="G154" s="260" t="s">
        <v>16</v>
      </c>
      <c r="H154" s="211" t="s">
        <v>24</v>
      </c>
      <c r="I154" s="211" t="s">
        <v>153</v>
      </c>
      <c r="J154" s="255">
        <f>'Прил 2'!J116</f>
        <v>30</v>
      </c>
      <c r="K154" s="255">
        <f>'Прил 2'!K116</f>
        <v>30</v>
      </c>
      <c r="L154" s="254">
        <f t="shared" si="42"/>
        <v>100</v>
      </c>
    </row>
    <row r="155" spans="1:12" ht="126.75" customHeight="1">
      <c r="A155" s="128" t="s">
        <v>198</v>
      </c>
      <c r="B155" s="73" t="s">
        <v>45</v>
      </c>
      <c r="C155" s="100">
        <v>1</v>
      </c>
      <c r="D155" s="70" t="s">
        <v>33</v>
      </c>
      <c r="E155" s="101">
        <v>44107</v>
      </c>
      <c r="F155" s="100"/>
      <c r="G155" s="74"/>
      <c r="H155" s="97"/>
      <c r="I155" s="70"/>
      <c r="J155" s="52">
        <f>J156</f>
        <v>358</v>
      </c>
      <c r="K155" s="52">
        <f t="shared" ref="K155:L159" si="50">K156</f>
        <v>358</v>
      </c>
      <c r="L155" s="198">
        <f t="shared" si="42"/>
        <v>100</v>
      </c>
    </row>
    <row r="156" spans="1:12" ht="35.25" customHeight="1">
      <c r="A156" s="76" t="s">
        <v>96</v>
      </c>
      <c r="B156" s="73" t="s">
        <v>45</v>
      </c>
      <c r="C156" s="100">
        <v>1</v>
      </c>
      <c r="D156" s="70" t="s">
        <v>33</v>
      </c>
      <c r="E156" s="101">
        <v>44107</v>
      </c>
      <c r="F156" s="100">
        <v>200</v>
      </c>
      <c r="G156" s="74"/>
      <c r="H156" s="97"/>
      <c r="I156" s="70"/>
      <c r="J156" s="52">
        <f>J157</f>
        <v>358</v>
      </c>
      <c r="K156" s="52">
        <f t="shared" si="50"/>
        <v>358</v>
      </c>
      <c r="L156" s="198">
        <f t="shared" si="42"/>
        <v>100</v>
      </c>
    </row>
    <row r="157" spans="1:12" ht="22.5" customHeight="1">
      <c r="A157" s="76" t="s">
        <v>39</v>
      </c>
      <c r="B157" s="73" t="s">
        <v>45</v>
      </c>
      <c r="C157" s="100">
        <v>1</v>
      </c>
      <c r="D157" s="70" t="s">
        <v>33</v>
      </c>
      <c r="E157" s="101">
        <v>44107</v>
      </c>
      <c r="F157" s="100">
        <v>240</v>
      </c>
      <c r="G157" s="74"/>
      <c r="H157" s="97"/>
      <c r="I157" s="70"/>
      <c r="J157" s="52">
        <f>J158</f>
        <v>358</v>
      </c>
      <c r="K157" s="52">
        <f t="shared" si="50"/>
        <v>358</v>
      </c>
      <c r="L157" s="198">
        <f t="shared" si="42"/>
        <v>100</v>
      </c>
    </row>
    <row r="158" spans="1:12" ht="20.25" customHeight="1">
      <c r="A158" s="199" t="s">
        <v>50</v>
      </c>
      <c r="B158" s="73" t="s">
        <v>45</v>
      </c>
      <c r="C158" s="100">
        <v>1</v>
      </c>
      <c r="D158" s="70" t="s">
        <v>33</v>
      </c>
      <c r="E158" s="101">
        <v>44107</v>
      </c>
      <c r="F158" s="100">
        <v>240</v>
      </c>
      <c r="G158" s="74" t="s">
        <v>14</v>
      </c>
      <c r="H158" s="97"/>
      <c r="I158" s="70"/>
      <c r="J158" s="52">
        <f>J159</f>
        <v>358</v>
      </c>
      <c r="K158" s="52">
        <f t="shared" si="50"/>
        <v>358</v>
      </c>
      <c r="L158" s="198">
        <f t="shared" si="42"/>
        <v>100</v>
      </c>
    </row>
    <row r="159" spans="1:12" ht="20.25" customHeight="1">
      <c r="A159" s="199" t="s">
        <v>191</v>
      </c>
      <c r="B159" s="73" t="s">
        <v>45</v>
      </c>
      <c r="C159" s="100">
        <v>1</v>
      </c>
      <c r="D159" s="70" t="s">
        <v>33</v>
      </c>
      <c r="E159" s="101">
        <v>44107</v>
      </c>
      <c r="F159" s="100">
        <v>240</v>
      </c>
      <c r="G159" s="74" t="s">
        <v>14</v>
      </c>
      <c r="H159" s="97" t="s">
        <v>129</v>
      </c>
      <c r="I159" s="70"/>
      <c r="J159" s="52">
        <f>J160</f>
        <v>358</v>
      </c>
      <c r="K159" s="52">
        <f t="shared" si="50"/>
        <v>358</v>
      </c>
      <c r="L159" s="198">
        <f t="shared" si="42"/>
        <v>100</v>
      </c>
    </row>
    <row r="160" spans="1:12" ht="55.5" customHeight="1">
      <c r="A160" s="250" t="s">
        <v>145</v>
      </c>
      <c r="B160" s="251" t="s">
        <v>45</v>
      </c>
      <c r="C160" s="265">
        <v>1</v>
      </c>
      <c r="D160" s="211" t="s">
        <v>33</v>
      </c>
      <c r="E160" s="266">
        <v>44107</v>
      </c>
      <c r="F160" s="265">
        <v>240</v>
      </c>
      <c r="G160" s="260" t="s">
        <v>14</v>
      </c>
      <c r="H160" s="263" t="s">
        <v>129</v>
      </c>
      <c r="I160" s="211" t="s">
        <v>153</v>
      </c>
      <c r="J160" s="255">
        <f>'Прил 2'!J104</f>
        <v>358</v>
      </c>
      <c r="K160" s="255">
        <f>'Прил 2'!K104</f>
        <v>358</v>
      </c>
      <c r="L160" s="254">
        <f t="shared" si="42"/>
        <v>100</v>
      </c>
    </row>
    <row r="161" spans="1:12" ht="78.75">
      <c r="A161" s="21" t="s">
        <v>99</v>
      </c>
      <c r="B161" s="17">
        <v>89</v>
      </c>
      <c r="C161" s="9" t="s">
        <v>20</v>
      </c>
      <c r="D161" s="3" t="s">
        <v>33</v>
      </c>
      <c r="E161" s="61" t="s">
        <v>49</v>
      </c>
      <c r="F161" s="70" t="s">
        <v>101</v>
      </c>
      <c r="G161" s="62"/>
      <c r="H161" s="11"/>
      <c r="I161" s="10"/>
      <c r="J161" s="28">
        <f>J162</f>
        <v>105.3</v>
      </c>
      <c r="K161" s="28">
        <f t="shared" ref="K161:L161" si="51">K162</f>
        <v>105.3</v>
      </c>
      <c r="L161" s="198">
        <f t="shared" si="42"/>
        <v>100</v>
      </c>
    </row>
    <row r="162" spans="1:12" ht="31.5">
      <c r="A162" s="21" t="s">
        <v>100</v>
      </c>
      <c r="B162" s="17">
        <v>89</v>
      </c>
      <c r="C162" s="9" t="s">
        <v>20</v>
      </c>
      <c r="D162" s="3" t="s">
        <v>33</v>
      </c>
      <c r="E162" s="61" t="s">
        <v>49</v>
      </c>
      <c r="F162" s="70" t="s">
        <v>102</v>
      </c>
      <c r="G162" s="62"/>
      <c r="H162" s="11"/>
      <c r="I162" s="10"/>
      <c r="J162" s="28">
        <f>J163</f>
        <v>105.3</v>
      </c>
      <c r="K162" s="28">
        <f t="shared" ref="K162:L162" si="52">K163</f>
        <v>105.3</v>
      </c>
      <c r="L162" s="198">
        <f t="shared" si="42"/>
        <v>100</v>
      </c>
    </row>
    <row r="163" spans="1:12" ht="15.75">
      <c r="A163" s="57" t="s">
        <v>47</v>
      </c>
      <c r="B163" s="17">
        <v>89</v>
      </c>
      <c r="C163" s="9" t="s">
        <v>20</v>
      </c>
      <c r="D163" s="3" t="s">
        <v>33</v>
      </c>
      <c r="E163" s="61" t="s">
        <v>49</v>
      </c>
      <c r="F163" s="70" t="s">
        <v>102</v>
      </c>
      <c r="G163" s="62" t="s">
        <v>24</v>
      </c>
      <c r="H163" s="11"/>
      <c r="I163" s="10"/>
      <c r="J163" s="28">
        <f>J164</f>
        <v>105.3</v>
      </c>
      <c r="K163" s="28">
        <f t="shared" ref="K163:L164" si="53">K164</f>
        <v>105.3</v>
      </c>
      <c r="L163" s="198">
        <f t="shared" si="42"/>
        <v>100</v>
      </c>
    </row>
    <row r="164" spans="1:12" ht="21.75" customHeight="1">
      <c r="A164" s="57" t="s">
        <v>48</v>
      </c>
      <c r="B164" s="17">
        <v>89</v>
      </c>
      <c r="C164" s="9" t="s">
        <v>20</v>
      </c>
      <c r="D164" s="3" t="s">
        <v>33</v>
      </c>
      <c r="E164" s="61" t="s">
        <v>49</v>
      </c>
      <c r="F164" s="70" t="s">
        <v>102</v>
      </c>
      <c r="G164" s="62" t="s">
        <v>24</v>
      </c>
      <c r="H164" s="11" t="s">
        <v>25</v>
      </c>
      <c r="I164" s="10"/>
      <c r="J164" s="28">
        <f>J165</f>
        <v>105.3</v>
      </c>
      <c r="K164" s="28">
        <f t="shared" si="53"/>
        <v>105.3</v>
      </c>
      <c r="L164" s="198">
        <f t="shared" si="42"/>
        <v>100</v>
      </c>
    </row>
    <row r="165" spans="1:12" ht="47.25">
      <c r="A165" s="250" t="s">
        <v>145</v>
      </c>
      <c r="B165" s="260">
        <v>89</v>
      </c>
      <c r="C165" s="211">
        <v>1</v>
      </c>
      <c r="D165" s="211" t="s">
        <v>33</v>
      </c>
      <c r="E165" s="256" t="s">
        <v>49</v>
      </c>
      <c r="F165" s="211" t="s">
        <v>102</v>
      </c>
      <c r="G165" s="260" t="s">
        <v>24</v>
      </c>
      <c r="H165" s="211" t="s">
        <v>25</v>
      </c>
      <c r="I165" s="211" t="s">
        <v>153</v>
      </c>
      <c r="J165" s="255">
        <f>'Прил 2'!J68</f>
        <v>105.3</v>
      </c>
      <c r="K165" s="255">
        <f>'Прил 2'!K68</f>
        <v>105.3</v>
      </c>
      <c r="L165" s="254">
        <f t="shared" si="42"/>
        <v>100</v>
      </c>
    </row>
    <row r="166" spans="1:12" ht="78.75">
      <c r="A166" s="21" t="s">
        <v>99</v>
      </c>
      <c r="B166" s="17">
        <v>89</v>
      </c>
      <c r="C166" s="9" t="s">
        <v>20</v>
      </c>
      <c r="D166" s="3" t="s">
        <v>33</v>
      </c>
      <c r="E166" s="61" t="s">
        <v>49</v>
      </c>
      <c r="F166" s="70" t="s">
        <v>97</v>
      </c>
      <c r="G166" s="62"/>
      <c r="H166" s="11"/>
      <c r="I166" s="10"/>
      <c r="J166" s="28">
        <f>J167</f>
        <v>4</v>
      </c>
      <c r="K166" s="28">
        <f t="shared" ref="K166:L169" si="54">K167</f>
        <v>4</v>
      </c>
      <c r="L166" s="198">
        <f t="shared" si="42"/>
        <v>100</v>
      </c>
    </row>
    <row r="167" spans="1:12" ht="31.5">
      <c r="A167" s="21" t="s">
        <v>100</v>
      </c>
      <c r="B167" s="17">
        <v>89</v>
      </c>
      <c r="C167" s="9" t="s">
        <v>20</v>
      </c>
      <c r="D167" s="3" t="s">
        <v>33</v>
      </c>
      <c r="E167" s="61" t="s">
        <v>49</v>
      </c>
      <c r="F167" s="70" t="s">
        <v>98</v>
      </c>
      <c r="G167" s="62"/>
      <c r="H167" s="11"/>
      <c r="I167" s="10"/>
      <c r="J167" s="28">
        <f>J168</f>
        <v>4</v>
      </c>
      <c r="K167" s="28">
        <f t="shared" si="54"/>
        <v>4</v>
      </c>
      <c r="L167" s="198">
        <f t="shared" si="42"/>
        <v>100</v>
      </c>
    </row>
    <row r="168" spans="1:12" ht="15.75">
      <c r="A168" s="57" t="s">
        <v>47</v>
      </c>
      <c r="B168" s="17">
        <v>89</v>
      </c>
      <c r="C168" s="9" t="s">
        <v>20</v>
      </c>
      <c r="D168" s="3" t="s">
        <v>33</v>
      </c>
      <c r="E168" s="61" t="s">
        <v>49</v>
      </c>
      <c r="F168" s="70" t="s">
        <v>98</v>
      </c>
      <c r="G168" s="62" t="s">
        <v>24</v>
      </c>
      <c r="H168" s="11"/>
      <c r="I168" s="10"/>
      <c r="J168" s="28">
        <f>J169</f>
        <v>4</v>
      </c>
      <c r="K168" s="28">
        <f t="shared" si="54"/>
        <v>4</v>
      </c>
      <c r="L168" s="198">
        <f t="shared" si="42"/>
        <v>100</v>
      </c>
    </row>
    <row r="169" spans="1:12" ht="21.75" customHeight="1">
      <c r="A169" s="57" t="s">
        <v>48</v>
      </c>
      <c r="B169" s="17">
        <v>89</v>
      </c>
      <c r="C169" s="9" t="s">
        <v>20</v>
      </c>
      <c r="D169" s="3" t="s">
        <v>33</v>
      </c>
      <c r="E169" s="61" t="s">
        <v>49</v>
      </c>
      <c r="F169" s="70" t="s">
        <v>98</v>
      </c>
      <c r="G169" s="62" t="s">
        <v>24</v>
      </c>
      <c r="H169" s="11" t="s">
        <v>25</v>
      </c>
      <c r="I169" s="10"/>
      <c r="J169" s="28">
        <f>J170</f>
        <v>4</v>
      </c>
      <c r="K169" s="28">
        <f t="shared" si="54"/>
        <v>4</v>
      </c>
      <c r="L169" s="198">
        <f t="shared" si="42"/>
        <v>100</v>
      </c>
    </row>
    <row r="170" spans="1:12" ht="47.25">
      <c r="A170" s="250" t="s">
        <v>145</v>
      </c>
      <c r="B170" s="260">
        <v>89</v>
      </c>
      <c r="C170" s="211">
        <v>1</v>
      </c>
      <c r="D170" s="211" t="s">
        <v>33</v>
      </c>
      <c r="E170" s="256" t="s">
        <v>49</v>
      </c>
      <c r="F170" s="211" t="s">
        <v>98</v>
      </c>
      <c r="G170" s="260" t="s">
        <v>24</v>
      </c>
      <c r="H170" s="211" t="s">
        <v>25</v>
      </c>
      <c r="I170" s="211" t="s">
        <v>153</v>
      </c>
      <c r="J170" s="255">
        <f>'Прил 2'!J70</f>
        <v>4</v>
      </c>
      <c r="K170" s="255">
        <f>'Прил 2'!K70</f>
        <v>4</v>
      </c>
      <c r="L170" s="254">
        <f t="shared" si="42"/>
        <v>100</v>
      </c>
    </row>
    <row r="171" spans="1:12" ht="128.25" customHeight="1">
      <c r="A171" s="93" t="s">
        <v>124</v>
      </c>
      <c r="B171" s="69">
        <v>89</v>
      </c>
      <c r="C171" s="70" t="s">
        <v>20</v>
      </c>
      <c r="D171" s="70" t="s">
        <v>33</v>
      </c>
      <c r="E171" s="72" t="s">
        <v>40</v>
      </c>
      <c r="F171" s="70"/>
      <c r="G171" s="74"/>
      <c r="H171" s="70"/>
      <c r="I171" s="13"/>
      <c r="J171" s="28">
        <f>J174</f>
        <v>0.3</v>
      </c>
      <c r="K171" s="28">
        <f>K174</f>
        <v>0.3</v>
      </c>
      <c r="L171" s="198">
        <f t="shared" si="42"/>
        <v>100</v>
      </c>
    </row>
    <row r="172" spans="1:12" ht="35.450000000000003" customHeight="1">
      <c r="A172" s="76" t="s">
        <v>96</v>
      </c>
      <c r="B172" s="96">
        <v>89</v>
      </c>
      <c r="C172" s="70" t="s">
        <v>20</v>
      </c>
      <c r="D172" s="70" t="s">
        <v>33</v>
      </c>
      <c r="E172" s="72" t="s">
        <v>40</v>
      </c>
      <c r="F172" s="70" t="s">
        <v>97</v>
      </c>
      <c r="G172" s="74"/>
      <c r="H172" s="70"/>
      <c r="I172" s="13"/>
      <c r="J172" s="28">
        <f>J173</f>
        <v>0.3</v>
      </c>
      <c r="K172" s="28">
        <f t="shared" ref="K172:L172" si="55">K173</f>
        <v>0.3</v>
      </c>
      <c r="L172" s="198">
        <f t="shared" si="42"/>
        <v>100</v>
      </c>
    </row>
    <row r="173" spans="1:12" ht="22.15" customHeight="1">
      <c r="A173" s="76" t="s">
        <v>39</v>
      </c>
      <c r="B173" s="96">
        <v>89</v>
      </c>
      <c r="C173" s="70" t="s">
        <v>20</v>
      </c>
      <c r="D173" s="70" t="s">
        <v>33</v>
      </c>
      <c r="E173" s="72" t="s">
        <v>40</v>
      </c>
      <c r="F173" s="70" t="s">
        <v>98</v>
      </c>
      <c r="G173" s="74"/>
      <c r="H173" s="70"/>
      <c r="I173" s="13"/>
      <c r="J173" s="28">
        <f>J174</f>
        <v>0.3</v>
      </c>
      <c r="K173" s="28">
        <f t="shared" ref="K173:L173" si="56">K174</f>
        <v>0.3</v>
      </c>
      <c r="L173" s="198">
        <f t="shared" si="42"/>
        <v>100</v>
      </c>
    </row>
    <row r="174" spans="1:12" ht="15.75">
      <c r="A174" s="93" t="s">
        <v>12</v>
      </c>
      <c r="B174" s="96">
        <v>89</v>
      </c>
      <c r="C174" s="70" t="s">
        <v>20</v>
      </c>
      <c r="D174" s="70" t="s">
        <v>33</v>
      </c>
      <c r="E174" s="72" t="s">
        <v>40</v>
      </c>
      <c r="F174" s="70" t="s">
        <v>98</v>
      </c>
      <c r="G174" s="74" t="s">
        <v>13</v>
      </c>
      <c r="H174" s="70"/>
      <c r="I174" s="13"/>
      <c r="J174" s="28">
        <f>J175</f>
        <v>0.3</v>
      </c>
      <c r="K174" s="28">
        <f t="shared" ref="K174:L175" si="57">K175</f>
        <v>0.3</v>
      </c>
      <c r="L174" s="198">
        <f t="shared" si="42"/>
        <v>100</v>
      </c>
    </row>
    <row r="175" spans="1:12" ht="63.75" customHeight="1">
      <c r="A175" s="93" t="s">
        <v>63</v>
      </c>
      <c r="B175" s="96">
        <v>89</v>
      </c>
      <c r="C175" s="70" t="s">
        <v>20</v>
      </c>
      <c r="D175" s="70" t="s">
        <v>33</v>
      </c>
      <c r="E175" s="72" t="s">
        <v>40</v>
      </c>
      <c r="F175" s="70" t="s">
        <v>98</v>
      </c>
      <c r="G175" s="74" t="s">
        <v>13</v>
      </c>
      <c r="H175" s="70" t="s">
        <v>14</v>
      </c>
      <c r="I175" s="13"/>
      <c r="J175" s="28">
        <f>J176</f>
        <v>0.3</v>
      </c>
      <c r="K175" s="28">
        <f t="shared" si="57"/>
        <v>0.3</v>
      </c>
      <c r="L175" s="198">
        <f t="shared" si="42"/>
        <v>100</v>
      </c>
    </row>
    <row r="176" spans="1:12" ht="47.25">
      <c r="A176" s="250" t="s">
        <v>145</v>
      </c>
      <c r="B176" s="262">
        <v>89</v>
      </c>
      <c r="C176" s="211" t="s">
        <v>20</v>
      </c>
      <c r="D176" s="211" t="s">
        <v>33</v>
      </c>
      <c r="E176" s="256" t="s">
        <v>40</v>
      </c>
      <c r="F176" s="211" t="s">
        <v>98</v>
      </c>
      <c r="G176" s="260" t="s">
        <v>13</v>
      </c>
      <c r="H176" s="211" t="s">
        <v>14</v>
      </c>
      <c r="I176" s="211" t="s">
        <v>153</v>
      </c>
      <c r="J176" s="255">
        <f>'Прил 2'!J39</f>
        <v>0.3</v>
      </c>
      <c r="K176" s="255">
        <f>'Прил 2'!K39</f>
        <v>0.3</v>
      </c>
      <c r="L176" s="254">
        <f t="shared" si="42"/>
        <v>100</v>
      </c>
    </row>
    <row r="177" spans="1:12" ht="31.5">
      <c r="A177" s="199" t="s">
        <v>208</v>
      </c>
      <c r="B177" s="69" t="s">
        <v>45</v>
      </c>
      <c r="C177" s="70" t="s">
        <v>20</v>
      </c>
      <c r="D177" s="70" t="s">
        <v>33</v>
      </c>
      <c r="E177" s="72" t="s">
        <v>209</v>
      </c>
      <c r="F177" s="70"/>
      <c r="G177" s="74"/>
      <c r="H177" s="70"/>
      <c r="I177" s="70"/>
      <c r="J177" s="190">
        <f>J178</f>
        <v>37.237000000000002</v>
      </c>
      <c r="K177" s="190">
        <f t="shared" ref="K177:L181" si="58">K178</f>
        <v>37.237000000000002</v>
      </c>
      <c r="L177" s="198">
        <f t="shared" si="42"/>
        <v>100</v>
      </c>
    </row>
    <row r="178" spans="1:12" ht="47.25">
      <c r="A178" s="76" t="s">
        <v>96</v>
      </c>
      <c r="B178" s="69" t="s">
        <v>45</v>
      </c>
      <c r="C178" s="70" t="s">
        <v>20</v>
      </c>
      <c r="D178" s="70" t="s">
        <v>33</v>
      </c>
      <c r="E178" s="72" t="s">
        <v>209</v>
      </c>
      <c r="F178" s="70" t="s">
        <v>97</v>
      </c>
      <c r="G178" s="74"/>
      <c r="H178" s="11"/>
      <c r="I178" s="70"/>
      <c r="J178" s="190">
        <f>J179</f>
        <v>37.237000000000002</v>
      </c>
      <c r="K178" s="190">
        <f t="shared" si="58"/>
        <v>37.237000000000002</v>
      </c>
      <c r="L178" s="198">
        <f t="shared" si="42"/>
        <v>100</v>
      </c>
    </row>
    <row r="179" spans="1:12" ht="15.75">
      <c r="A179" s="76" t="s">
        <v>39</v>
      </c>
      <c r="B179" s="69" t="s">
        <v>45</v>
      </c>
      <c r="C179" s="70" t="s">
        <v>20</v>
      </c>
      <c r="D179" s="70" t="s">
        <v>33</v>
      </c>
      <c r="E179" s="72" t="s">
        <v>209</v>
      </c>
      <c r="F179" s="70" t="s">
        <v>98</v>
      </c>
      <c r="G179" s="74"/>
      <c r="H179" s="11"/>
      <c r="I179" s="70"/>
      <c r="J179" s="190">
        <f>J180</f>
        <v>37.237000000000002</v>
      </c>
      <c r="K179" s="190">
        <f t="shared" si="58"/>
        <v>37.237000000000002</v>
      </c>
      <c r="L179" s="198">
        <f t="shared" si="42"/>
        <v>100</v>
      </c>
    </row>
    <row r="180" spans="1:12" ht="31.5">
      <c r="A180" s="76" t="s">
        <v>204</v>
      </c>
      <c r="B180" s="69" t="s">
        <v>45</v>
      </c>
      <c r="C180" s="70" t="s">
        <v>20</v>
      </c>
      <c r="D180" s="70" t="s">
        <v>33</v>
      </c>
      <c r="E180" s="72" t="s">
        <v>209</v>
      </c>
      <c r="F180" s="70" t="s">
        <v>98</v>
      </c>
      <c r="G180" s="74" t="s">
        <v>25</v>
      </c>
      <c r="H180" s="11"/>
      <c r="I180" s="70"/>
      <c r="J180" s="190">
        <f>J181</f>
        <v>37.237000000000002</v>
      </c>
      <c r="K180" s="190">
        <f t="shared" si="58"/>
        <v>37.237000000000002</v>
      </c>
      <c r="L180" s="198">
        <f t="shared" si="42"/>
        <v>100</v>
      </c>
    </row>
    <row r="181" spans="1:12" ht="47.25">
      <c r="A181" s="76" t="s">
        <v>205</v>
      </c>
      <c r="B181" s="69" t="s">
        <v>45</v>
      </c>
      <c r="C181" s="70" t="s">
        <v>20</v>
      </c>
      <c r="D181" s="70" t="s">
        <v>33</v>
      </c>
      <c r="E181" s="72" t="s">
        <v>209</v>
      </c>
      <c r="F181" s="70" t="s">
        <v>98</v>
      </c>
      <c r="G181" s="74" t="s">
        <v>25</v>
      </c>
      <c r="H181" s="11" t="s">
        <v>27</v>
      </c>
      <c r="I181" s="70"/>
      <c r="J181" s="190">
        <f>J182</f>
        <v>37.237000000000002</v>
      </c>
      <c r="K181" s="190">
        <f t="shared" si="58"/>
        <v>37.237000000000002</v>
      </c>
      <c r="L181" s="198">
        <f t="shared" si="42"/>
        <v>100</v>
      </c>
    </row>
    <row r="182" spans="1:12" ht="47.25">
      <c r="A182" s="268" t="s">
        <v>145</v>
      </c>
      <c r="B182" s="262">
        <v>89</v>
      </c>
      <c r="C182" s="211" t="s">
        <v>20</v>
      </c>
      <c r="D182" s="211" t="s">
        <v>33</v>
      </c>
      <c r="E182" s="256" t="s">
        <v>209</v>
      </c>
      <c r="F182" s="211" t="s">
        <v>98</v>
      </c>
      <c r="G182" s="260" t="s">
        <v>25</v>
      </c>
      <c r="H182" s="211" t="s">
        <v>27</v>
      </c>
      <c r="I182" s="211" t="s">
        <v>153</v>
      </c>
      <c r="J182" s="269">
        <f>'Прил 2'!J83</f>
        <v>37.237000000000002</v>
      </c>
      <c r="K182" s="269">
        <f>'Прил 2'!K83</f>
        <v>37.237000000000002</v>
      </c>
      <c r="L182" s="254">
        <f t="shared" si="42"/>
        <v>100</v>
      </c>
    </row>
  </sheetData>
  <autoFilter ref="A7:L176"/>
  <mergeCells count="11">
    <mergeCell ref="J1:L1"/>
    <mergeCell ref="M2:T2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9:D100">
    <cfRule type="expression" dxfId="4" priority="53" stopIfTrue="1">
      <formula>$D99=""</formula>
    </cfRule>
    <cfRule type="expression" dxfId="3" priority="54" stopIfTrue="1">
      <formula>$E99&lt;&gt;""</formula>
    </cfRule>
  </conditionalFormatting>
  <conditionalFormatting sqref="A123">
    <cfRule type="expression" dxfId="2" priority="1" stopIfTrue="1">
      <formula>$F123=""</formula>
    </cfRule>
    <cfRule type="expression" dxfId="1" priority="2" stopIfTrue="1">
      <formula>$H123&lt;&gt;""</formula>
    </cfRule>
    <cfRule type="expression" dxfId="0" priority="3" stopIfTrue="1">
      <formula>AND($G123="",$F123&lt;&gt;"")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0"/>
  <sheetViews>
    <sheetView tabSelected="1" view="pageBreakPreview" zoomScaleNormal="55" zoomScaleSheetLayoutView="100" workbookViewId="0">
      <selection activeCell="D6" sqref="D6"/>
    </sheetView>
  </sheetViews>
  <sheetFormatPr defaultColWidth="9.140625" defaultRowHeight="15.75"/>
  <cols>
    <col min="1" max="1" width="29.140625" style="142" customWidth="1"/>
    <col min="2" max="2" width="71" style="157" customWidth="1"/>
    <col min="3" max="3" width="14.85546875" style="142" customWidth="1"/>
    <col min="4" max="4" width="17.28515625" style="142" customWidth="1"/>
    <col min="5" max="5" width="16.28515625" style="142" customWidth="1"/>
    <col min="6" max="6" width="9.140625" style="142"/>
    <col min="7" max="7" width="20.28515625" style="142" customWidth="1"/>
    <col min="8" max="8" width="16.7109375" style="142" customWidth="1"/>
    <col min="9" max="9" width="21.85546875" style="142" customWidth="1"/>
    <col min="10" max="16384" width="9.140625" style="142"/>
  </cols>
  <sheetData>
    <row r="1" spans="1:5" ht="108" customHeight="1">
      <c r="A1" s="143"/>
      <c r="B1" s="156"/>
      <c r="C1" s="230" t="s">
        <v>233</v>
      </c>
      <c r="D1" s="230"/>
      <c r="E1" s="230"/>
    </row>
    <row r="2" spans="1:5" ht="51" customHeight="1">
      <c r="A2" s="245" t="s">
        <v>234</v>
      </c>
      <c r="B2" s="245"/>
      <c r="C2" s="245"/>
      <c r="D2" s="245"/>
      <c r="E2" s="245"/>
    </row>
    <row r="3" spans="1:5">
      <c r="A3" s="144"/>
      <c r="C3" s="158"/>
      <c r="E3" s="159" t="s">
        <v>121</v>
      </c>
    </row>
    <row r="4" spans="1:5" ht="34.5" customHeight="1">
      <c r="A4" s="246" t="s">
        <v>110</v>
      </c>
      <c r="B4" s="247" t="s">
        <v>173</v>
      </c>
      <c r="C4" s="246" t="s">
        <v>174</v>
      </c>
      <c r="D4" s="246"/>
      <c r="E4" s="246"/>
    </row>
    <row r="5" spans="1:5" ht="38.25" customHeight="1">
      <c r="A5" s="246"/>
      <c r="B5" s="247"/>
      <c r="C5" s="145" t="s">
        <v>224</v>
      </c>
      <c r="D5" s="145" t="s">
        <v>225</v>
      </c>
      <c r="E5" s="145" t="s">
        <v>226</v>
      </c>
    </row>
    <row r="6" spans="1:5" ht="31.5">
      <c r="A6" s="161" t="s">
        <v>111</v>
      </c>
      <c r="B6" s="162" t="s">
        <v>112</v>
      </c>
      <c r="C6" s="163">
        <f>C7+C14+C10</f>
        <v>299.95900000000029</v>
      </c>
      <c r="D6" s="163">
        <f t="shared" ref="D6:E6" si="0">D7+D14+D10</f>
        <v>215.38100000000031</v>
      </c>
      <c r="E6" s="166">
        <f t="shared" ref="E6:E12" si="1">D6/C6*100</f>
        <v>71.803479808907255</v>
      </c>
    </row>
    <row r="7" spans="1:5">
      <c r="A7" s="176" t="s">
        <v>113</v>
      </c>
      <c r="B7" s="177" t="s">
        <v>109</v>
      </c>
      <c r="C7" s="164">
        <f t="shared" ref="C7:E8" si="2">SUM(C8)</f>
        <v>0</v>
      </c>
      <c r="D7" s="165">
        <f t="shared" si="2"/>
        <v>0</v>
      </c>
      <c r="E7" s="165"/>
    </row>
    <row r="8" spans="1:5" ht="31.5">
      <c r="A8" s="176" t="s">
        <v>114</v>
      </c>
      <c r="B8" s="177" t="s">
        <v>115</v>
      </c>
      <c r="C8" s="164">
        <f t="shared" si="2"/>
        <v>0</v>
      </c>
      <c r="D8" s="165">
        <f t="shared" si="2"/>
        <v>0</v>
      </c>
      <c r="E8" s="165"/>
    </row>
    <row r="9" spans="1:5" ht="31.5">
      <c r="A9" s="176" t="s">
        <v>122</v>
      </c>
      <c r="B9" s="177" t="s">
        <v>160</v>
      </c>
      <c r="C9" s="164">
        <v>0</v>
      </c>
      <c r="D9" s="165">
        <v>0</v>
      </c>
      <c r="E9" s="165"/>
    </row>
    <row r="10" spans="1:5" ht="31.5">
      <c r="A10" s="178" t="s">
        <v>131</v>
      </c>
      <c r="B10" s="179" t="s">
        <v>161</v>
      </c>
      <c r="C10" s="164">
        <f t="shared" ref="C10:E11" si="3">C11</f>
        <v>0</v>
      </c>
      <c r="D10" s="165">
        <f t="shared" si="3"/>
        <v>0</v>
      </c>
      <c r="E10" s="165"/>
    </row>
    <row r="11" spans="1:5" ht="47.25">
      <c r="A11" s="178" t="s">
        <v>162</v>
      </c>
      <c r="B11" s="179" t="s">
        <v>163</v>
      </c>
      <c r="C11" s="164">
        <f t="shared" si="3"/>
        <v>0</v>
      </c>
      <c r="D11" s="165">
        <f t="shared" si="3"/>
        <v>0</v>
      </c>
      <c r="E11" s="165"/>
    </row>
    <row r="12" spans="1:5" ht="47.25">
      <c r="A12" s="178" t="s">
        <v>132</v>
      </c>
      <c r="B12" s="179" t="s">
        <v>163</v>
      </c>
      <c r="C12" s="164">
        <f>SUM(C13)</f>
        <v>0</v>
      </c>
      <c r="D12" s="165">
        <f>SUM(D13)</f>
        <v>0</v>
      </c>
      <c r="E12" s="165"/>
    </row>
    <row r="13" spans="1:5" ht="47.25">
      <c r="A13" s="178" t="s">
        <v>133</v>
      </c>
      <c r="B13" s="179" t="s">
        <v>164</v>
      </c>
      <c r="C13" s="165">
        <v>0</v>
      </c>
      <c r="D13" s="165">
        <v>0</v>
      </c>
      <c r="E13" s="165"/>
    </row>
    <row r="14" spans="1:5" ht="31.5">
      <c r="A14" s="178" t="s">
        <v>134</v>
      </c>
      <c r="B14" s="180" t="s">
        <v>165</v>
      </c>
      <c r="C14" s="166">
        <f>C15+C18</f>
        <v>299.95900000000029</v>
      </c>
      <c r="D14" s="166">
        <f t="shared" ref="D14:E14" si="4">D15+D18</f>
        <v>215.38100000000031</v>
      </c>
      <c r="E14" s="166">
        <f t="shared" ref="E14:E20" si="5">D14/C14*100</f>
        <v>71.803479808907255</v>
      </c>
    </row>
    <row r="15" spans="1:5" s="167" customFormat="1">
      <c r="A15" s="181" t="s">
        <v>135</v>
      </c>
      <c r="B15" s="182" t="s">
        <v>116</v>
      </c>
      <c r="C15" s="166">
        <f t="shared" ref="C15:E16" si="6">SUM(C16)</f>
        <v>-3118.4870000000001</v>
      </c>
      <c r="D15" s="166">
        <f t="shared" si="6"/>
        <v>-3136.0529999999999</v>
      </c>
      <c r="E15" s="166">
        <f t="shared" si="5"/>
        <v>100.5632859781041</v>
      </c>
    </row>
    <row r="16" spans="1:5">
      <c r="A16" s="178" t="s">
        <v>136</v>
      </c>
      <c r="B16" s="177" t="s">
        <v>117</v>
      </c>
      <c r="C16" s="165">
        <f t="shared" si="6"/>
        <v>-3118.4870000000001</v>
      </c>
      <c r="D16" s="165">
        <f t="shared" si="6"/>
        <v>-3136.0529999999999</v>
      </c>
      <c r="E16" s="165">
        <f t="shared" si="5"/>
        <v>100.5632859781041</v>
      </c>
    </row>
    <row r="17" spans="1:9" ht="31.5">
      <c r="A17" s="178" t="s">
        <v>137</v>
      </c>
      <c r="B17" s="177" t="s">
        <v>166</v>
      </c>
      <c r="C17" s="165">
        <f>-'Прил 1'!C7-C9</f>
        <v>-3118.4870000000001</v>
      </c>
      <c r="D17" s="165">
        <f>-'Прил 1'!D7-D9</f>
        <v>-3136.0529999999999</v>
      </c>
      <c r="E17" s="165">
        <f t="shared" si="5"/>
        <v>100.5632859781041</v>
      </c>
    </row>
    <row r="18" spans="1:9" s="167" customFormat="1">
      <c r="A18" s="181" t="s">
        <v>138</v>
      </c>
      <c r="B18" s="182" t="s">
        <v>118</v>
      </c>
      <c r="C18" s="166">
        <f>C19</f>
        <v>3418.4460000000004</v>
      </c>
      <c r="D18" s="166">
        <f t="shared" ref="D18:E19" si="7">D19</f>
        <v>3351.4340000000002</v>
      </c>
      <c r="E18" s="166">
        <f t="shared" si="5"/>
        <v>98.039694059815474</v>
      </c>
    </row>
    <row r="19" spans="1:9">
      <c r="A19" s="178" t="s">
        <v>139</v>
      </c>
      <c r="B19" s="177" t="s">
        <v>119</v>
      </c>
      <c r="C19" s="165">
        <f>C20</f>
        <v>3418.4460000000004</v>
      </c>
      <c r="D19" s="165">
        <f t="shared" si="7"/>
        <v>3351.4340000000002</v>
      </c>
      <c r="E19" s="165">
        <f t="shared" si="5"/>
        <v>98.039694059815474</v>
      </c>
    </row>
    <row r="20" spans="1:9">
      <c r="A20" s="160" t="s">
        <v>140</v>
      </c>
      <c r="B20" s="168" t="s">
        <v>120</v>
      </c>
      <c r="C20" s="165">
        <f>'Прил 2'!J7-C13</f>
        <v>3418.4460000000004</v>
      </c>
      <c r="D20" s="165">
        <f>'Прил 2'!K7-D13</f>
        <v>3351.4340000000002</v>
      </c>
      <c r="E20" s="165">
        <f t="shared" si="5"/>
        <v>98.039694059815474</v>
      </c>
      <c r="G20" s="169"/>
      <c r="H20" s="169"/>
      <c r="I20" s="169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76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14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2019-11-28T08:49:26Z</cp:lastPrinted>
  <dcterms:created xsi:type="dcterms:W3CDTF">2007-12-21T10:22:00Z</dcterms:created>
  <dcterms:modified xsi:type="dcterms:W3CDTF">2024-03-14T07:47:28Z</dcterms:modified>
</cp:coreProperties>
</file>